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1755.CENACE\My Documents\CENACE\2018\Portal de datos\"/>
    </mc:Choice>
  </mc:AlternateContent>
  <bookViews>
    <workbookView xWindow="0" yWindow="0" windowWidth="28800" windowHeight="12210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S358" i="4" l="1"/>
  <c r="R358" i="4"/>
  <c r="S346" i="4"/>
  <c r="R346" i="4"/>
  <c r="Q346" i="4"/>
  <c r="S345" i="4"/>
  <c r="R345" i="4"/>
  <c r="Q345" i="4"/>
  <c r="Q340" i="4"/>
  <c r="S339" i="4"/>
  <c r="R339" i="4"/>
  <c r="Q339" i="4"/>
  <c r="R335" i="4"/>
  <c r="S334" i="4"/>
  <c r="R334" i="4"/>
  <c r="Q334" i="4"/>
  <c r="Q333" i="4"/>
  <c r="Q355" i="4" s="1"/>
  <c r="R330" i="4"/>
  <c r="R329" i="4"/>
  <c r="Q329" i="4"/>
  <c r="S326" i="4"/>
  <c r="R326" i="4"/>
  <c r="Q326" i="4"/>
  <c r="S323" i="4"/>
  <c r="R323" i="4"/>
  <c r="Q321" i="4"/>
  <c r="S309" i="4"/>
  <c r="R309" i="4"/>
  <c r="Q309" i="4"/>
  <c r="S304" i="4"/>
  <c r="S303" i="4" s="1"/>
  <c r="Q299" i="4"/>
  <c r="Q298" i="4" s="1"/>
  <c r="S294" i="4"/>
  <c r="S293" i="4" s="1"/>
  <c r="R294" i="4"/>
  <c r="R293" i="4" s="1"/>
  <c r="Q294" i="4"/>
  <c r="Q293" i="4"/>
  <c r="S290" i="4"/>
  <c r="R290" i="4"/>
  <c r="Q290" i="4"/>
  <c r="S287" i="4"/>
  <c r="R287" i="4"/>
  <c r="R286" i="4" s="1"/>
  <c r="Q287" i="4"/>
  <c r="Q286" i="4"/>
  <c r="S282" i="4"/>
  <c r="R282" i="4"/>
  <c r="Q282" i="4"/>
  <c r="S279" i="4"/>
  <c r="R279" i="4"/>
  <c r="Q279" i="4"/>
  <c r="S275" i="4"/>
  <c r="S340" i="4" s="1"/>
  <c r="R275" i="4"/>
  <c r="R340" i="4" s="1"/>
  <c r="Q275" i="4"/>
  <c r="S271" i="4"/>
  <c r="R271" i="4"/>
  <c r="Q271" i="4"/>
  <c r="Q268" i="4" s="1"/>
  <c r="Q267" i="4" s="1"/>
  <c r="R268" i="4"/>
  <c r="S257" i="4"/>
  <c r="S256" i="4" s="1"/>
  <c r="S353" i="4" s="1"/>
  <c r="R257" i="4"/>
  <c r="Q257" i="4"/>
  <c r="R256" i="4"/>
  <c r="R353" i="4" s="1"/>
  <c r="Q256" i="4"/>
  <c r="S250" i="4"/>
  <c r="R250" i="4"/>
  <c r="Q250" i="4"/>
  <c r="S246" i="4"/>
  <c r="R246" i="4"/>
  <c r="Q246" i="4"/>
  <c r="R245" i="4"/>
  <c r="R240" i="4" s="1"/>
  <c r="R228" i="4" s="1"/>
  <c r="R242" i="4"/>
  <c r="S240" i="4"/>
  <c r="Q240" i="4"/>
  <c r="S236" i="4"/>
  <c r="R236" i="4"/>
  <c r="Q236" i="4"/>
  <c r="S230" i="4"/>
  <c r="S229" i="4" s="1"/>
  <c r="S228" i="4" s="1"/>
  <c r="R229" i="4"/>
  <c r="Q229" i="4"/>
  <c r="S225" i="4"/>
  <c r="R225" i="4"/>
  <c r="Q225" i="4"/>
  <c r="S222" i="4"/>
  <c r="R222" i="4"/>
  <c r="Q222" i="4"/>
  <c r="S219" i="4"/>
  <c r="R219" i="4"/>
  <c r="Q219" i="4"/>
  <c r="S216" i="4"/>
  <c r="R216" i="4"/>
  <c r="Q216" i="4"/>
  <c r="S211" i="4"/>
  <c r="S208" i="4" s="1"/>
  <c r="R211" i="4"/>
  <c r="R208" i="4" s="1"/>
  <c r="R206" i="4" s="1"/>
  <c r="R331" i="4" s="1"/>
  <c r="Q211" i="4"/>
  <c r="Q208" i="4" s="1"/>
  <c r="Q206" i="4" s="1"/>
  <c r="Q331" i="4" s="1"/>
  <c r="S206" i="4"/>
  <c r="S331" i="4" s="1"/>
  <c r="S203" i="4"/>
  <c r="R203" i="4"/>
  <c r="Q203" i="4"/>
  <c r="S199" i="4"/>
  <c r="S193" i="4" s="1"/>
  <c r="S335" i="4" s="1"/>
  <c r="R199" i="4"/>
  <c r="Q199" i="4"/>
  <c r="R193" i="4"/>
  <c r="Q193" i="4"/>
  <c r="Q335" i="4" s="1"/>
  <c r="S189" i="4"/>
  <c r="R189" i="4"/>
  <c r="Q189" i="4"/>
  <c r="Q182" i="4" s="1"/>
  <c r="Q332" i="4" s="1"/>
  <c r="S182" i="4"/>
  <c r="R182" i="4"/>
  <c r="R332" i="4" s="1"/>
  <c r="R181" i="4"/>
  <c r="S176" i="4"/>
  <c r="R176" i="4"/>
  <c r="Q176" i="4"/>
  <c r="S173" i="4"/>
  <c r="R173" i="4"/>
  <c r="Q173" i="4"/>
  <c r="S169" i="4"/>
  <c r="S168" i="4" s="1"/>
  <c r="S167" i="4" s="1"/>
  <c r="S337" i="4" s="1"/>
  <c r="S336" i="4" s="1"/>
  <c r="R169" i="4"/>
  <c r="R168" i="4" s="1"/>
  <c r="R167" i="4" s="1"/>
  <c r="R337" i="4" s="1"/>
  <c r="R336" i="4" s="1"/>
  <c r="Q169" i="4"/>
  <c r="Q168" i="4"/>
  <c r="Q167" i="4" s="1"/>
  <c r="Q337" i="4" s="1"/>
  <c r="Q336" i="4" s="1"/>
  <c r="S160" i="4"/>
  <c r="R160" i="4"/>
  <c r="Q160" i="4"/>
  <c r="S154" i="4"/>
  <c r="R154" i="4"/>
  <c r="Q154" i="4"/>
  <c r="S143" i="4"/>
  <c r="R143" i="4"/>
  <c r="Q143" i="4"/>
  <c r="S133" i="4"/>
  <c r="R133" i="4"/>
  <c r="Q133" i="4"/>
  <c r="S122" i="4"/>
  <c r="S330" i="4" s="1"/>
  <c r="R122" i="4"/>
  <c r="Q122" i="4"/>
  <c r="Q330" i="4" s="1"/>
  <c r="S118" i="4"/>
  <c r="S113" i="4"/>
  <c r="S329" i="4" s="1"/>
  <c r="R113" i="4"/>
  <c r="Q113" i="4"/>
  <c r="R112" i="4"/>
  <c r="S108" i="4"/>
  <c r="R108" i="4"/>
  <c r="R107" i="4" s="1"/>
  <c r="R343" i="4" s="1"/>
  <c r="Q108" i="4"/>
  <c r="S107" i="4"/>
  <c r="S343" i="4" s="1"/>
  <c r="Q107" i="4"/>
  <c r="Q343" i="4" s="1"/>
  <c r="S104" i="4"/>
  <c r="R104" i="4"/>
  <c r="Q104" i="4"/>
  <c r="S101" i="4"/>
  <c r="R101" i="4"/>
  <c r="Q101" i="4"/>
  <c r="S97" i="4"/>
  <c r="R97" i="4"/>
  <c r="R93" i="4" s="1"/>
  <c r="Q97" i="4"/>
  <c r="Q93" i="4" s="1"/>
  <c r="S93" i="4"/>
  <c r="S89" i="4"/>
  <c r="S83" i="4" s="1"/>
  <c r="S82" i="4" s="1"/>
  <c r="R89" i="4"/>
  <c r="R83" i="4" s="1"/>
  <c r="R82" i="4" s="1"/>
  <c r="Q89" i="4"/>
  <c r="Q83" i="4"/>
  <c r="Q82" i="4" s="1"/>
  <c r="Q65" i="4" s="1"/>
  <c r="Q325" i="4" s="1"/>
  <c r="S79" i="4"/>
  <c r="S66" i="4" s="1"/>
  <c r="R79" i="4"/>
  <c r="Q79" i="4"/>
  <c r="Q66" i="4" s="1"/>
  <c r="R66" i="4"/>
  <c r="R65" i="4" s="1"/>
  <c r="R325" i="4" s="1"/>
  <c r="S65" i="4"/>
  <c r="R55" i="4"/>
  <c r="S54" i="4"/>
  <c r="S53" i="4" s="1"/>
  <c r="R54" i="4"/>
  <c r="Q54" i="4"/>
  <c r="R53" i="4"/>
  <c r="Q53" i="4"/>
  <c r="Q353" i="4" s="1"/>
  <c r="S47" i="4"/>
  <c r="R47" i="4"/>
  <c r="Q47" i="4"/>
  <c r="S45" i="4"/>
  <c r="S43" i="4" s="1"/>
  <c r="R43" i="4"/>
  <c r="Q43" i="4"/>
  <c r="S40" i="4"/>
  <c r="S37" i="4" s="1"/>
  <c r="Q40" i="4"/>
  <c r="S38" i="4"/>
  <c r="R37" i="4"/>
  <c r="Q37" i="4"/>
  <c r="S33" i="4"/>
  <c r="R33" i="4"/>
  <c r="Q33" i="4"/>
  <c r="S27" i="4"/>
  <c r="S26" i="4" s="1"/>
  <c r="R26" i="4"/>
  <c r="Q26" i="4"/>
  <c r="S25" i="4"/>
  <c r="S324" i="4" s="1"/>
  <c r="S19" i="4"/>
  <c r="R19" i="4"/>
  <c r="Q19" i="4"/>
  <c r="S16" i="4"/>
  <c r="R16" i="4"/>
  <c r="R321" i="4" s="1"/>
  <c r="Q16" i="4"/>
  <c r="Q15" i="4" s="1"/>
  <c r="Q320" i="4" s="1"/>
  <c r="Q322" i="4" s="1"/>
  <c r="R15" i="4"/>
  <c r="R320" i="4" s="1"/>
  <c r="R322" i="4" s="1"/>
  <c r="S12" i="4"/>
  <c r="R12" i="4"/>
  <c r="Q12" i="4"/>
  <c r="Q323" i="4" s="1"/>
  <c r="S9" i="4"/>
  <c r="R9" i="4"/>
  <c r="R8" i="4" s="1"/>
  <c r="R319" i="4" s="1"/>
  <c r="Q9" i="4"/>
  <c r="S8" i="4"/>
  <c r="S319" i="4" s="1"/>
  <c r="Q8" i="4"/>
  <c r="Q319" i="4" s="1"/>
  <c r="S5" i="4"/>
  <c r="R5" i="4"/>
  <c r="R4" i="4" s="1"/>
  <c r="Q5" i="4"/>
  <c r="S4" i="4"/>
  <c r="Q4" i="4"/>
  <c r="S338" i="4" l="1"/>
  <c r="S352" i="4"/>
  <c r="S351" i="4" s="1"/>
  <c r="Q25" i="4"/>
  <c r="Q324" i="4" s="1"/>
  <c r="R338" i="4"/>
  <c r="S332" i="4"/>
  <c r="S181" i="4"/>
  <c r="R267" i="4"/>
  <c r="R111" i="4" s="1"/>
  <c r="R318" i="4"/>
  <c r="R317" i="4" s="1"/>
  <c r="Q181" i="4"/>
  <c r="S328" i="4"/>
  <c r="Q228" i="4"/>
  <c r="S286" i="4"/>
  <c r="S325" i="4" s="1"/>
  <c r="Q328" i="4"/>
  <c r="S318" i="4"/>
  <c r="R25" i="4"/>
  <c r="R324" i="4" s="1"/>
  <c r="S112" i="4"/>
  <c r="R333" i="4"/>
  <c r="R355" i="4" s="1"/>
  <c r="S321" i="4"/>
  <c r="S15" i="4"/>
  <c r="S320" i="4" s="1"/>
  <c r="S322" i="4" s="1"/>
  <c r="Q112" i="4"/>
  <c r="Q111" i="4" s="1"/>
  <c r="S333" i="4"/>
  <c r="S268" i="4"/>
  <c r="Q318" i="4"/>
  <c r="Q317" i="4" s="1"/>
  <c r="R328" i="4"/>
  <c r="R327" i="4" l="1"/>
  <c r="Q316" i="4"/>
  <c r="Q349" i="4"/>
  <c r="Q363" i="4" s="1"/>
  <c r="Q352" i="4"/>
  <c r="Q351" i="4" s="1"/>
  <c r="Q338" i="4"/>
  <c r="Q327" i="4" s="1"/>
  <c r="R316" i="4"/>
  <c r="R341" i="4" s="1"/>
  <c r="R349" i="4"/>
  <c r="R363" i="4" s="1"/>
  <c r="R352" i="4"/>
  <c r="R351" i="4" s="1"/>
  <c r="R350" i="4" s="1"/>
  <c r="R364" i="4" s="1"/>
  <c r="S267" i="4"/>
  <c r="S111" i="4" s="1"/>
  <c r="S317" i="4"/>
  <c r="Q3" i="4"/>
  <c r="Q2" i="4" s="1"/>
  <c r="S350" i="4"/>
  <c r="S327" i="4"/>
  <c r="R3" i="4"/>
  <c r="R2" i="4" s="1"/>
  <c r="Q350" i="4"/>
  <c r="Q364" i="4" s="1"/>
  <c r="S3" i="4"/>
  <c r="S2" i="4" s="1"/>
  <c r="S349" i="4" l="1"/>
  <c r="S363" i="4" s="1"/>
  <c r="S316" i="4"/>
  <c r="S341" i="4" s="1"/>
  <c r="R348" i="4"/>
  <c r="R347" i="4"/>
  <c r="Q341" i="4"/>
  <c r="S364" i="4"/>
  <c r="Q348" i="4" l="1"/>
  <c r="Q361" i="4"/>
  <c r="R361" i="4" s="1"/>
  <c r="S361" i="4" s="1"/>
  <c r="Q305" i="4"/>
  <c r="Q304" i="4" s="1"/>
  <c r="Q347" i="4"/>
  <c r="Q362" i="4" s="1"/>
  <c r="S348" i="4"/>
  <c r="S347" i="4"/>
  <c r="R362" i="4"/>
  <c r="S362" i="4" l="1"/>
  <c r="Q303" i="4"/>
  <c r="Q344" i="4" s="1"/>
  <c r="Q342" i="4" s="1"/>
  <c r="R300" i="4"/>
  <c r="R299" i="4" l="1"/>
  <c r="R298" i="4" s="1"/>
  <c r="R305" i="4"/>
  <c r="R304" i="4" s="1"/>
  <c r="S300" i="4" l="1"/>
  <c r="S299" i="4" s="1"/>
  <c r="S298" i="4" s="1"/>
  <c r="S344" i="4" s="1"/>
  <c r="S342" i="4" s="1"/>
  <c r="R303" i="4"/>
  <c r="R344" i="4" s="1"/>
  <c r="R342" i="4" s="1"/>
  <c r="H28" i="5" l="1"/>
  <c r="G28" i="5"/>
  <c r="H26" i="5"/>
  <c r="G26" i="5"/>
  <c r="H25" i="5"/>
  <c r="G25" i="5"/>
  <c r="H24" i="5"/>
  <c r="G24" i="5"/>
  <c r="H23" i="5"/>
  <c r="G23" i="5"/>
  <c r="H22" i="5"/>
  <c r="G22" i="5"/>
  <c r="H21" i="5"/>
  <c r="G21" i="5"/>
  <c r="H20" i="5"/>
  <c r="G20" i="5"/>
  <c r="H19" i="5"/>
  <c r="G19" i="5"/>
  <c r="H18" i="5"/>
  <c r="G18" i="5"/>
  <c r="G16" i="5" s="1"/>
  <c r="H16" i="5"/>
  <c r="H14" i="5"/>
  <c r="G14" i="5"/>
  <c r="G13" i="5" s="1"/>
  <c r="H13" i="5"/>
  <c r="F29" i="5"/>
  <c r="F28" i="5"/>
  <c r="F24" i="5"/>
  <c r="E24" i="5"/>
  <c r="F18" i="5"/>
  <c r="E18" i="5"/>
  <c r="F16" i="5"/>
  <c r="E16" i="5"/>
  <c r="F13" i="5"/>
  <c r="E13" i="5"/>
  <c r="E29" i="5" s="1"/>
  <c r="D24" i="5"/>
  <c r="D16" i="5" s="1"/>
  <c r="D18" i="5"/>
  <c r="D13" i="5"/>
  <c r="D29" i="5" s="1"/>
  <c r="C24" i="5"/>
  <c r="C16" i="5" s="1"/>
  <c r="C18" i="5"/>
  <c r="C13" i="5"/>
  <c r="C29" i="5" l="1"/>
  <c r="I28" i="5" l="1"/>
  <c r="I26" i="5"/>
  <c r="I25" i="5"/>
  <c r="I16" i="5"/>
  <c r="I23" i="5"/>
  <c r="I22" i="5"/>
  <c r="I21" i="5"/>
  <c r="I20" i="5"/>
  <c r="I19" i="5"/>
  <c r="I18" i="5"/>
  <c r="I17" i="5"/>
  <c r="I14" i="5"/>
  <c r="I13" i="5"/>
  <c r="I30" i="5"/>
  <c r="I29" i="5" l="1"/>
  <c r="I24" i="5"/>
</calcChain>
</file>

<file path=xl/sharedStrings.xml><?xml version="1.0" encoding="utf-8"?>
<sst xmlns="http://schemas.openxmlformats.org/spreadsheetml/2006/main" count="770" uniqueCount="694">
  <si>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</si>
  <si>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</si>
  <si>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</si>
  <si>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</si>
  <si>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</si>
  <si>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</si>
  <si>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</si>
  <si>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</si>
  <si>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</si>
  <si>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</si>
  <si>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</si>
  <si>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</si>
  <si>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</si>
  <si>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</si>
  <si>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</si>
  <si>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</si>
  <si>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</si>
  <si>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</si>
  <si>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</si>
  <si>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</si>
  <si>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</si>
  <si>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</si>
  <si>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</si>
  <si>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</si>
  <si>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</si>
  <si>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</si>
  <si>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</si>
  <si>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</si>
  <si>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</si>
  <si>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</si>
  <si>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</si>
  <si>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</si>
  <si>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</si>
  <si>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</si>
  <si>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</si>
  <si>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</si>
  <si>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</si>
  <si>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</si>
  <si>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</si>
  <si>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</si>
  <si>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</si>
  <si>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</si>
  <si>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</si>
  <si>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</si>
  <si>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</si>
  <si>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</si>
  <si>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</si>
  <si>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</si>
  <si>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</si>
  <si>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</si>
  <si>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</si>
  <si>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</si>
  <si>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</si>
  <si>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</si>
  <si>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</si>
  <si>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</si>
  <si>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</si>
  <si>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</si>
  <si>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</si>
  <si>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</si>
  <si>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</si>
  <si>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</si>
  <si>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</si>
  <si>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</si>
  <si>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</si>
  <si>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</si>
  <si>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</si>
  <si>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</si>
  <si>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</si>
  <si>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</si>
  <si>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</si>
  <si>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</si>
  <si>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</si>
  <si>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</si>
  <si>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</si>
  <si>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</si>
  <si>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</si>
  <si>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</si>
  <si>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</si>
  <si>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</si>
  <si>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</si>
  <si>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</si>
  <si>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</si>
  <si>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</si>
  <si>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</si>
  <si>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</si>
  <si>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</si>
  <si>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</si>
  <si>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</si>
  <si>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</si>
  <si>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</si>
  <si>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</si>
  <si>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</si>
  <si>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</si>
  <si>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</si>
  <si>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</si>
  <si>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</si>
  <si>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</si>
  <si>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</si>
  <si>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</si>
  <si>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</si>
  <si>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</si>
  <si>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</si>
  <si>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</si>
  <si>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</si>
  <si>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</si>
  <si>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</si>
  <si>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</si>
  <si>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</si>
  <si>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</si>
  <si>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</si>
  <si>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</si>
  <si>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</si>
  <si>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</si>
  <si>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</si>
  <si>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</si>
  <si>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</si>
  <si>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</si>
  <si>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</si>
  <si>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</si>
  <si>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</si>
  <si>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</si>
  <si>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</si>
  <si>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</si>
  <si>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</si>
  <si>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</si>
  <si>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</si>
  <si>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</si>
  <si>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</si>
  <si>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</si>
  <si>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</si>
  <si>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</si>
  <si>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</si>
  <si>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</si>
  <si>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</si>
  <si>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</si>
  <si>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</si>
  <si>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</si>
  <si>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</si>
  <si>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</si>
  <si>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</si>
  <si>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</si>
  <si>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</si>
  <si>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</si>
  <si>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</si>
  <si>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</si>
  <si>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</si>
  <si>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</si>
  <si>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</si>
  <si>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</si>
  <si>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</si>
  <si>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</si>
  <si>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</si>
  <si>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</si>
  <si>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</si>
  <si>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</si>
  <si>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</si>
  <si>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</si>
  <si>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</si>
  <si>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</si>
  <si>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</si>
  <si>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</si>
  <si>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</si>
  <si>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</si>
  <si>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</si>
  <si>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</si>
  <si>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</si>
  <si>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</si>
  <si>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</si>
  <si>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</si>
  <si>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</si>
  <si>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</si>
  <si>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</si>
  <si>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</si>
  <si>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</si>
  <si>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</si>
  <si>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</si>
  <si>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</si>
  <si>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</si>
  <si>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</si>
  <si>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</si>
  <si>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</si>
  <si>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</si>
  <si>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</si>
  <si>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</si>
  <si>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</si>
  <si>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</si>
  <si>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</si>
  <si>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</si>
  <si>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</si>
  <si>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</si>
  <si>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</si>
  <si>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</si>
  <si>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</si>
  <si>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</si>
  <si>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</si>
  <si>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</si>
  <si>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</si>
  <si>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</si>
  <si>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</si>
  <si>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</si>
  <si>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</si>
  <si>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</si>
  <si>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</si>
  <si>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</si>
  <si>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</si>
  <si>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</si>
  <si>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</si>
  <si>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</si>
  <si>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</si>
  <si>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</si>
  <si>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</si>
  <si>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</si>
  <si>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</si>
  <si>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</si>
  <si>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</si>
  <si>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</si>
  <si>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</si>
  <si>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</si>
  <si>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</si>
  <si>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</si>
  <si>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</si>
  <si>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</si>
  <si>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</si>
  <si>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</si>
  <si>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</si>
  <si>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</si>
  <si>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</si>
  <si>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</si>
  <si>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</si>
  <si>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</si>
  <si>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</si>
  <si>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</si>
  <si>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</si>
  <si>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</si>
  <si>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</si>
  <si>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</si>
  <si>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</si>
  <si>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</si>
  <si>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</si>
  <si>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</si>
  <si>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</si>
  <si>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</si>
  <si>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</si>
  <si>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</si>
  <si>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</si>
  <si>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</si>
  <si>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</si>
  <si>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</si>
  <si>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</si>
  <si>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</si>
  <si>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</si>
  <si>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</si>
  <si>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</si>
  <si>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</si>
  <si>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</si>
  <si>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</si>
  <si>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</si>
  <si>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</si>
  <si>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</si>
  <si>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</si>
  <si>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</si>
  <si>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</si>
  <si>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</si>
  <si>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</si>
  <si>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</si>
  <si>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</si>
  <si>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</si>
  <si>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</si>
  <si>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</si>
  <si>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</si>
  <si>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</si>
  <si>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</si>
  <si>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</si>
  <si>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</si>
  <si>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</si>
  <si>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</si>
  <si>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</si>
  <si>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</si>
  <si>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</si>
  <si>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</si>
  <si>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</si>
  <si>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</si>
  <si>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</si>
  <si>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</si>
  <si>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</si>
  <si>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</si>
  <si>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</si>
  <si>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</si>
  <si>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</si>
  <si>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</si>
  <si>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</si>
  <si>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</si>
  <si>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</si>
  <si>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</si>
  <si>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</si>
  <si>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</si>
  <si>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</si>
  <si>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</si>
  <si>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</si>
  <si>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</si>
  <si>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</si>
  <si>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</si>
  <si>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</si>
  <si>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</si>
  <si>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</si>
  <si>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</si>
  <si>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</si>
  <si>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</si>
  <si>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</si>
  <si>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</si>
  <si>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</si>
  <si>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</si>
  <si>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</si>
  <si>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</si>
  <si>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</si>
  <si>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</si>
  <si>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</si>
  <si>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</si>
  <si>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</si>
  <si>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</si>
  <si>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</si>
  <si>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</si>
  <si>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</si>
  <si>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</si>
  <si>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</si>
  <si>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</si>
  <si>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</si>
  <si>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</si>
  <si>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</si>
  <si>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</si>
  <si>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</si>
  <si>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</si>
  <si>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</si>
  <si>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</si>
  <si>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</si>
  <si>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</si>
  <si>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</si>
  <si>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</si>
  <si>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</si>
  <si>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</si>
  <si>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</si>
  <si>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</si>
  <si>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</si>
  <si>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</si>
  <si>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</si>
  <si>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</si>
  <si>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</si>
  <si>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</si>
  <si>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</si>
  <si>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</si>
  <si>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</si>
  <si>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</si>
  <si>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</si>
  <si>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</si>
  <si>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</si>
  <si>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</si>
  <si>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</si>
  <si>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</si>
  <si>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</si>
  <si>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</si>
  <si>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</si>
  <si>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</si>
  <si>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</si>
  <si>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</si>
  <si>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</si>
  <si>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</si>
  <si>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</si>
  <si>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</si>
  <si>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</si>
  <si>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</si>
  <si>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</si>
  <si>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</si>
  <si>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</si>
  <si>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</si>
  <si>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</si>
  <si>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</si>
  <si>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</si>
  <si>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</si>
  <si>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</si>
  <si>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</si>
  <si>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</si>
  <si>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</si>
  <si>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</si>
  <si>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</si>
  <si>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</si>
  <si>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</si>
  <si>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</si>
  <si>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</si>
  <si>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</si>
  <si>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</si>
  <si>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</si>
  <si>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</si>
  <si>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</si>
  <si>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</si>
  <si>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</si>
  <si>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</si>
  <si>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</si>
  <si>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</si>
  <si>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</si>
  <si>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</si>
  <si>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</si>
  <si>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</si>
  <si>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</si>
  <si>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</si>
  <si>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</si>
  <si>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</si>
  <si>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</si>
  <si>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</si>
  <si>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</si>
  <si>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</si>
  <si>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</si>
  <si>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</si>
  <si>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</si>
  <si>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</si>
  <si>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</si>
  <si>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</si>
  <si>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</si>
  <si>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</si>
  <si>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</si>
  <si>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</si>
  <si>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</si>
  <si>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</si>
  <si>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</si>
  <si>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</si>
  <si>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</si>
  <si>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</si>
  <si>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</si>
  <si>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</si>
  <si>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</si>
  <si>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</si>
  <si>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</si>
  <si>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</si>
  <si>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</si>
  <si>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</si>
  <si>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</si>
  <si>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</si>
  <si>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</si>
  <si>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</si>
  <si>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</si>
  <si>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</si>
  <si>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</si>
  <si>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</si>
  <si>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</si>
  <si>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</si>
  <si>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</si>
  <si>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</si>
  <si>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</si>
  <si>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</si>
  <si>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</si>
  <si>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</si>
  <si>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</si>
  <si>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</si>
  <si>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</si>
  <si>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</si>
  <si>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</si>
  <si>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</si>
  <si>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</si>
  <si>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</si>
  <si>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</si>
  <si>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</si>
  <si>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</si>
  <si>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</si>
  <si>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</si>
  <si>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</si>
  <si>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</si>
  <si>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</si>
  <si>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</si>
  <si>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</si>
  <si>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</si>
  <si>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</si>
  <si>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</si>
  <si>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</si>
  <si>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</si>
  <si>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</si>
  <si>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</si>
  <si>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</si>
  <si>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</si>
  <si>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</si>
  <si>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</si>
  <si>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</si>
  <si>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</si>
  <si>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</si>
  <si>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</si>
  <si>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</si>
  <si>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</si>
  <si>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</si>
  <si>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</si>
  <si>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</si>
  <si>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</si>
  <si>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</si>
  <si>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</si>
  <si>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</si>
  <si>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</si>
  <si>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</si>
  <si>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</si>
  <si>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</si>
  <si>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</si>
  <si>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</si>
  <si>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</si>
  <si>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</si>
  <si>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</si>
  <si>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</si>
  <si>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</si>
  <si>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</si>
  <si>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</si>
  <si>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</si>
  <si>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</si>
  <si>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</si>
  <si>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</si>
  <si>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</si>
  <si>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</si>
  <si>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</si>
  <si>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</si>
  <si>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</si>
  <si>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</si>
  <si>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</si>
  <si>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</si>
  <si>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</si>
  <si>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</si>
  <si>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</si>
  <si>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</si>
  <si>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</si>
  <si>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</si>
  <si>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</si>
  <si>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</si>
  <si>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</si>
  <si>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</si>
  <si>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</si>
  <si>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</si>
  <si>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</si>
  <si>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</si>
  <si>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</si>
  <si>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</si>
  <si>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</si>
  <si>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</si>
  <si>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</si>
  <si>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</si>
  <si>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</si>
  <si>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</si>
  <si>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</si>
  <si>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</si>
  <si>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</si>
  <si>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</si>
  <si>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</si>
  <si>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</si>
  <si>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</si>
  <si>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</si>
  <si>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</si>
  <si>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</si>
  <si>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</si>
  <si>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</si>
  <si>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</si>
  <si>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</si>
  <si>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</si>
  <si>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</si>
  <si>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</si>
  <si>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</si>
  <si>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</si>
  <si>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</si>
  <si>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</si>
  <si>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</si>
  <si>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</si>
  <si>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</si>
  <si>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</si>
  <si>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</si>
  <si>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</si>
  <si>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</si>
  <si>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</si>
  <si>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</si>
  <si>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</si>
  <si>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</si>
  <si>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</si>
  <si>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</si>
  <si>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</si>
  <si>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</si>
  <si>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</si>
  <si>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</si>
  <si>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</si>
  <si>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</si>
  <si>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</si>
  <si>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</si>
  <si>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</si>
  <si>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</si>
  <si>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</si>
  <si>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</si>
  <si>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</si>
  <si>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</si>
  <si>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</si>
  <si>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</si>
  <si>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</si>
  <si>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</si>
  <si>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</si>
  <si>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</si>
  <si>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</si>
  <si>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</si>
  <si>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</si>
  <si>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</si>
  <si>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</si>
  <si>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</si>
  <si>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</si>
  <si>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</si>
  <si>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</si>
  <si>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</si>
  <si>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</si>
  <si>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</si>
  <si>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</si>
  <si>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</si>
  <si>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</si>
  <si>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</si>
  <si>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</si>
  <si>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</si>
  <si>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</si>
  <si>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</si>
  <si>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</si>
  <si>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</si>
  <si>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</si>
  <si>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</si>
  <si>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</si>
  <si>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</si>
  <si>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</si>
  <si>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</si>
  <si>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</si>
  <si>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</si>
  <si>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</si>
  <si>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</si>
  <si>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</si>
  <si>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</si>
  <si>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</si>
  <si>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</si>
  <si>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</si>
  <si>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</si>
  <si>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</si>
  <si>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</si>
  <si>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</si>
  <si>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</si>
  <si>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</si>
  <si>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</si>
  <si>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</si>
  <si>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</si>
  <si>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</si>
  <si>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</si>
  <si>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</si>
  <si>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</si>
  <si>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</si>
  <si>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</si>
  <si>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</si>
  <si>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</si>
  <si>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</si>
  <si>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</si>
  <si>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</si>
  <si>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</si>
  <si>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</si>
  <si>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</si>
  <si>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</si>
  <si>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</si>
  <si>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</si>
  <si>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</si>
  <si>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</si>
  <si>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</si>
  <si>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</si>
  <si>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</si>
  <si>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</si>
  <si>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</si>
  <si>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</si>
  <si>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</si>
  <si>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</si>
  <si>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</si>
  <si>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</si>
  <si>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</si>
  <si>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</si>
  <si>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</si>
  <si>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</si>
  <si>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</si>
  <si>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</si>
  <si>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</si>
  <si>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</si>
  <si>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</si>
  <si>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</si>
  <si>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</si>
  <si>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</si>
  <si>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</si>
  <si>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</si>
  <si>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</si>
  <si>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</si>
  <si>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</si>
  <si>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</si>
  <si>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</si>
  <si>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Operaciones Ajenas Netas</t>
  </si>
  <si>
    <t>Marzo 2018</t>
  </si>
  <si>
    <t>TRANSFERENCIAS INTERNAS OTORGADAS A ENTIDADES PARAESTATALES EMPRESARIALES Y NO FINANCIERAS</t>
  </si>
  <si>
    <t>INVERSIÓN PÚBLICA</t>
  </si>
  <si>
    <t>5,1,2,6,0,0,0</t>
  </si>
  <si>
    <t>COSTO FINANCIERO NETO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</si>
</sst>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General_)"/>
    <numFmt numFmtId="166" formatCode="#,##0.0_);\(#,##0.0\)"/>
    <numFmt numFmtId="167" formatCode="_-[$€-2]* #,##0.00_-;\-[$€-2]* #,##0.00_-;_-[$€-2]* &quot;-&quot;??_-"/>
    <numFmt numFmtId="168" formatCode="*-;*-;*-;*-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* @"/>
    <numFmt numFmtId="172" formatCode="_-#,##0.0\ _€_-;\-#,##0.0\ _€_-;_-* &quot;-&quot;??\ _€_-;_-@_-"/>
    <numFmt numFmtId="173" formatCode="00"/>
    <numFmt numFmtId="174" formatCode="0_ ;\-0\ "/>
    <numFmt numFmtId="175" formatCode="_(* #,##0.0_);_(* \(#,##0.0\);_(* &quot;-&quot;??_);_(@_)"/>
    <numFmt numFmtId="176" formatCode="#,##0.0"/>
    <numFmt numFmtId="177" formatCode="_-* #,##0.000_-;\-* #,##0.000_-;_-* &quot;-&quot;??_-;_-@_-"/>
    <numFmt numFmtId="178" formatCode="0.0%"/>
    <numFmt numFmtId="179" formatCode="#,##0.0,,"/>
  </numFmts>
  <fonts count="6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sz val="9"/>
      <color indexed="59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  <font>
      <sz val="8"/>
      <name val="Arial"/>
      <family val="2"/>
    </font>
    <font>
      <i/>
      <sz val="9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CFFCC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211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165" fontId="16" fillId="0" borderId="0"/>
    <xf numFmtId="0" fontId="16" fillId="0" borderId="0"/>
    <xf numFmtId="165" fontId="16" fillId="0" borderId="0"/>
    <xf numFmtId="165" fontId="16" fillId="0" borderId="0"/>
    <xf numFmtId="165" fontId="16" fillId="0" borderId="0"/>
    <xf numFmtId="0" fontId="16" fillId="0" borderId="0"/>
    <xf numFmtId="0" fontId="16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3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3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3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3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3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3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3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12" borderId="0" applyNumberFormat="0" applyBorder="0" applyAlignment="0" applyProtection="0"/>
    <xf numFmtId="0" fontId="24" fillId="16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5" fillId="2" borderId="0" applyNumberFormat="0" applyBorder="0" applyAlignment="0" applyProtection="0"/>
    <xf numFmtId="0" fontId="26" fillId="6" borderId="4" applyNumberFormat="0" applyAlignment="0" applyProtection="0"/>
    <xf numFmtId="0" fontId="27" fillId="7" borderId="7" applyNumberFormat="0" applyAlignment="0" applyProtection="0"/>
    <xf numFmtId="0" fontId="28" fillId="0" borderId="6" applyNumberFormat="0" applyFill="0" applyAlignment="0" applyProtection="0"/>
    <xf numFmtId="43" fontId="16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4" fillId="9" borderId="0" applyNumberFormat="0" applyBorder="0" applyAlignment="0" applyProtection="0"/>
    <xf numFmtId="0" fontId="24" fillId="13" borderId="0" applyNumberFormat="0" applyBorder="0" applyAlignment="0" applyProtection="0"/>
    <xf numFmtId="0" fontId="24" fillId="17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30" fillId="5" borderId="4" applyNumberFormat="0" applyAlignment="0" applyProtection="0"/>
    <xf numFmtId="166" fontId="31" fillId="34" borderId="0"/>
    <xf numFmtId="0" fontId="16" fillId="0" borderId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33" fillId="3" borderId="0" applyNumberFormat="0" applyBorder="0" applyAlignment="0" applyProtection="0"/>
    <xf numFmtId="168" fontId="3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8" fillId="0" borderId="0" applyFont="0" applyFill="0" applyBorder="0" applyAlignment="0" applyProtection="0"/>
    <xf numFmtId="164" fontId="36" fillId="0" borderId="0" applyFont="0" applyFill="0" applyBorder="0" applyAlignment="0" applyProtection="0"/>
    <xf numFmtId="170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3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3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3" fillId="6" borderId="5" applyNumberFormat="0" applyAlignment="0" applyProtection="0"/>
    <xf numFmtId="0" fontId="44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71" fontId="34" fillId="0" borderId="0" applyFont="0" applyFill="0" applyBorder="0" applyAlignment="0" applyProtection="0"/>
    <xf numFmtId="0" fontId="47" fillId="0" borderId="1" applyNumberFormat="0" applyFill="0" applyAlignment="0" applyProtection="0"/>
    <xf numFmtId="0" fontId="48" fillId="0" borderId="2" applyNumberFormat="0" applyFill="0" applyAlignment="0" applyProtection="0"/>
    <xf numFmtId="0" fontId="29" fillId="0" borderId="3" applyNumberFormat="0" applyFill="0" applyAlignment="0" applyProtection="0"/>
    <xf numFmtId="0" fontId="49" fillId="0" borderId="9" applyNumberFormat="0" applyFill="0" applyAlignment="0" applyProtection="0"/>
    <xf numFmtId="164" fontId="1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</cellStyleXfs>
  <cellXfs count="210">
    <xf numFmtId="0" fontId="0" fillId="0" borderId="0" xfId="0"/>
    <xf numFmtId="4" fontId="17" fillId="0" borderId="10" xfId="0" applyNumberFormat="1" applyFont="1" applyFill="1" applyBorder="1" applyAlignment="1" applyProtection="1">
      <protection locked="0"/>
    </xf>
    <xf numFmtId="0" fontId="17" fillId="33" borderId="11" xfId="0" applyFont="1" applyFill="1" applyBorder="1" applyAlignment="1" applyProtection="1">
      <alignment horizontal="left"/>
    </xf>
    <xf numFmtId="0" fontId="17" fillId="33" borderId="12" xfId="0" applyFont="1" applyFill="1" applyBorder="1" applyAlignment="1" applyProtection="1">
      <alignment horizontal="left"/>
    </xf>
    <xf numFmtId="0" fontId="17" fillId="33" borderId="12" xfId="0" applyFont="1" applyFill="1" applyBorder="1" applyProtection="1"/>
    <xf numFmtId="4" fontId="17" fillId="0" borderId="14" xfId="0" applyNumberFormat="1" applyFont="1" applyFill="1" applyBorder="1" applyAlignment="1" applyProtection="1">
      <protection locked="0"/>
    </xf>
    <xf numFmtId="0" fontId="17" fillId="33" borderId="15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/>
    </xf>
    <xf numFmtId="0" fontId="17" fillId="33" borderId="16" xfId="0" applyFont="1" applyFill="1" applyBorder="1" applyProtection="1"/>
    <xf numFmtId="4" fontId="17" fillId="33" borderId="14" xfId="0" applyNumberFormat="1" applyFont="1" applyFill="1" applyBorder="1" applyAlignment="1" applyProtection="1">
      <protection locked="0"/>
    </xf>
    <xf numFmtId="0" fontId="17" fillId="33" borderId="17" xfId="0" applyFont="1" applyFill="1" applyBorder="1" applyAlignment="1" applyProtection="1">
      <alignment horizontal="left"/>
    </xf>
    <xf numFmtId="0" fontId="17" fillId="33" borderId="14" xfId="0" applyFont="1" applyFill="1" applyBorder="1" applyAlignment="1" applyProtection="1">
      <alignment horizontal="center"/>
    </xf>
    <xf numFmtId="0" fontId="17" fillId="33" borderId="16" xfId="0" applyFont="1" applyFill="1" applyBorder="1" applyAlignment="1" applyProtection="1">
      <alignment horizontal="left" indent="1"/>
    </xf>
    <xf numFmtId="0" fontId="17" fillId="33" borderId="15" xfId="0" applyFont="1" applyFill="1" applyBorder="1" applyAlignment="1" applyProtection="1">
      <alignment horizontal="left" indent="1"/>
    </xf>
    <xf numFmtId="0" fontId="17" fillId="33" borderId="17" xfId="0" applyFont="1" applyFill="1" applyBorder="1" applyProtection="1"/>
    <xf numFmtId="0" fontId="17" fillId="33" borderId="16" xfId="0" applyFont="1" applyFill="1" applyBorder="1" applyAlignment="1" applyProtection="1"/>
    <xf numFmtId="0" fontId="17" fillId="33" borderId="16" xfId="27" applyFont="1" applyFill="1" applyBorder="1" applyAlignment="1" applyProtection="1">
      <alignment horizontal="left"/>
    </xf>
    <xf numFmtId="0" fontId="17" fillId="33" borderId="18" xfId="0" applyFont="1" applyFill="1" applyBorder="1" applyProtection="1"/>
    <xf numFmtId="0" fontId="17" fillId="33" borderId="19" xfId="0" applyFont="1" applyFill="1" applyBorder="1" applyProtection="1"/>
    <xf numFmtId="0" fontId="17" fillId="33" borderId="20" xfId="0" applyFont="1" applyFill="1" applyBorder="1" applyAlignment="1" applyProtection="1"/>
    <xf numFmtId="0" fontId="17" fillId="33" borderId="15" xfId="0" applyFont="1" applyFill="1" applyBorder="1" applyAlignment="1" applyProtection="1"/>
    <xf numFmtId="0" fontId="17" fillId="33" borderId="17" xfId="0" applyFont="1" applyFill="1" applyBorder="1" applyAlignment="1" applyProtection="1">
      <alignment horizontal="left" indent="1"/>
    </xf>
    <xf numFmtId="0" fontId="17" fillId="33" borderId="16" xfId="0" quotePrefix="1" applyFont="1" applyFill="1" applyBorder="1" applyAlignment="1" applyProtection="1">
      <alignment horizontal="left"/>
    </xf>
    <xf numFmtId="173" fontId="50" fillId="0" borderId="0" xfId="2118" applyNumberFormat="1" applyFont="1" applyBorder="1" applyAlignment="1">
      <alignment vertical="top"/>
    </xf>
    <xf numFmtId="173" fontId="51" fillId="0" borderId="0" xfId="2118" applyNumberFormat="1" applyFont="1" applyBorder="1" applyAlignment="1">
      <alignment vertical="top" wrapText="1"/>
    </xf>
    <xf numFmtId="0" fontId="50" fillId="0" borderId="0" xfId="2118" applyFont="1" applyBorder="1" applyAlignment="1">
      <alignment vertical="top"/>
    </xf>
    <xf numFmtId="172" fontId="58" fillId="0" borderId="0" xfId="415" quotePrefix="1" applyNumberFormat="1" applyFont="1" applyFill="1" applyBorder="1" applyAlignment="1">
      <alignment horizontal="right"/>
    </xf>
    <xf numFmtId="172" fontId="52" fillId="0" borderId="0" xfId="415" applyNumberFormat="1" applyFont="1" applyAlignment="1">
      <alignment horizontal="centerContinuous"/>
    </xf>
    <xf numFmtId="172" fontId="50" fillId="0" borderId="0" xfId="415" applyNumberFormat="1" applyFont="1" applyAlignment="1">
      <alignment horizontal="centerContinuous"/>
    </xf>
    <xf numFmtId="172" fontId="50" fillId="0" borderId="0" xfId="415" applyNumberFormat="1" applyFont="1"/>
    <xf numFmtId="172" fontId="51" fillId="0" borderId="0" xfId="415" applyNumberFormat="1" applyFont="1" applyAlignment="1" applyProtection="1">
      <alignment horizontal="centerContinuous"/>
    </xf>
    <xf numFmtId="172" fontId="50" fillId="0" borderId="0" xfId="415" applyNumberFormat="1" applyFont="1" applyBorder="1"/>
    <xf numFmtId="173" fontId="50" fillId="0" borderId="29" xfId="0" applyNumberFormat="1" applyFont="1" applyBorder="1" applyAlignment="1">
      <alignment vertical="top"/>
    </xf>
    <xf numFmtId="172" fontId="50" fillId="0" borderId="29" xfId="415" applyNumberFormat="1" applyFont="1" applyBorder="1" applyAlignment="1">
      <alignment wrapText="1"/>
    </xf>
    <xf numFmtId="172" fontId="51" fillId="0" borderId="29" xfId="415" applyNumberFormat="1" applyFont="1" applyBorder="1" applyAlignment="1">
      <alignment horizontal="right"/>
    </xf>
    <xf numFmtId="0" fontId="50" fillId="0" borderId="0" xfId="0" applyFont="1" applyAlignment="1">
      <alignment vertical="top"/>
    </xf>
    <xf numFmtId="172" fontId="54" fillId="35" borderId="0" xfId="415" applyNumberFormat="1" applyFont="1" applyFill="1" applyBorder="1" applyAlignment="1">
      <alignment horizontal="right"/>
    </xf>
    <xf numFmtId="172" fontId="54" fillId="35" borderId="0" xfId="415" quotePrefix="1" applyNumberFormat="1" applyFont="1" applyFill="1" applyBorder="1" applyAlignment="1">
      <alignment horizontal="right"/>
    </xf>
    <xf numFmtId="172" fontId="55" fillId="35" borderId="0" xfId="415" quotePrefix="1" applyNumberFormat="1" applyFont="1" applyFill="1" applyBorder="1" applyAlignment="1">
      <alignment horizontal="right"/>
    </xf>
    <xf numFmtId="0" fontId="56" fillId="0" borderId="0" xfId="0" applyFont="1" applyAlignment="1">
      <alignment vertical="top"/>
    </xf>
    <xf numFmtId="173" fontId="50" fillId="0" borderId="30" xfId="0" applyNumberFormat="1" applyFont="1" applyBorder="1" applyAlignment="1">
      <alignment vertical="top"/>
    </xf>
    <xf numFmtId="172" fontId="50" fillId="0" borderId="30" xfId="415" applyNumberFormat="1" applyFont="1" applyBorder="1" applyAlignment="1">
      <alignment wrapText="1"/>
    </xf>
    <xf numFmtId="172" fontId="51" fillId="0" borderId="30" xfId="415" quotePrefix="1" applyNumberFormat="1" applyFont="1" applyBorder="1" applyAlignment="1">
      <alignment horizontal="right"/>
    </xf>
    <xf numFmtId="173" fontId="50" fillId="0" borderId="0" xfId="0" applyNumberFormat="1" applyFont="1" applyAlignment="1">
      <alignment vertical="top"/>
    </xf>
    <xf numFmtId="172" fontId="51" fillId="0" borderId="0" xfId="415" quotePrefix="1" applyNumberFormat="1" applyFont="1" applyBorder="1" applyAlignment="1">
      <alignment horizontal="right"/>
    </xf>
    <xf numFmtId="172" fontId="57" fillId="36" borderId="0" xfId="415" applyNumberFormat="1" applyFont="1" applyFill="1" applyBorder="1" applyAlignment="1">
      <alignment horizontal="left" vertical="top"/>
    </xf>
    <xf numFmtId="172" fontId="58" fillId="0" borderId="0" xfId="415" applyNumberFormat="1" applyFont="1" applyFill="1"/>
    <xf numFmtId="176" fontId="58" fillId="0" borderId="0" xfId="0" applyNumberFormat="1" applyFont="1" applyFill="1" applyAlignment="1">
      <alignment vertical="top"/>
    </xf>
    <xf numFmtId="0" fontId="58" fillId="0" borderId="0" xfId="0" applyFont="1" applyFill="1" applyAlignment="1">
      <alignment vertical="top"/>
    </xf>
    <xf numFmtId="172" fontId="50" fillId="0" borderId="31" xfId="415" applyNumberFormat="1" applyFont="1" applyFill="1" applyBorder="1" applyAlignment="1">
      <alignment horizontal="left" vertical="center" wrapText="1" indent="1"/>
    </xf>
    <xf numFmtId="173" fontId="50" fillId="0" borderId="0" xfId="415" applyNumberFormat="1" applyFont="1" applyFill="1" applyAlignment="1">
      <alignment vertical="top" wrapText="1"/>
    </xf>
    <xf numFmtId="172" fontId="50" fillId="0" borderId="19" xfId="415" applyNumberFormat="1" applyFont="1" applyFill="1" applyBorder="1" applyAlignment="1">
      <alignment horizontal="left" vertical="center" wrapText="1" indent="1"/>
    </xf>
    <xf numFmtId="175" fontId="56" fillId="0" borderId="0" xfId="415" quotePrefix="1" applyNumberFormat="1" applyFont="1" applyFill="1" applyBorder="1" applyAlignment="1">
      <alignment horizontal="right"/>
    </xf>
    <xf numFmtId="172" fontId="59" fillId="0" borderId="0" xfId="415" quotePrefix="1" applyNumberFormat="1" applyFont="1" applyFill="1" applyBorder="1" applyAlignment="1">
      <alignment horizontal="right"/>
    </xf>
    <xf numFmtId="0" fontId="56" fillId="0" borderId="0" xfId="0" applyFont="1" applyFill="1" applyAlignment="1">
      <alignment vertical="top"/>
    </xf>
    <xf numFmtId="172" fontId="53" fillId="37" borderId="0" xfId="415" applyNumberFormat="1" applyFont="1" applyFill="1" applyBorder="1" applyAlignment="1">
      <alignment horizontal="left" vertical="top"/>
    </xf>
    <xf numFmtId="173" fontId="60" fillId="0" borderId="0" xfId="0" applyNumberFormat="1" applyFont="1" applyFill="1" applyAlignment="1">
      <alignment vertical="top"/>
    </xf>
    <xf numFmtId="172" fontId="60" fillId="0" borderId="0" xfId="415" applyNumberFormat="1" applyFont="1" applyFill="1" applyBorder="1" applyAlignment="1">
      <alignment wrapText="1"/>
    </xf>
    <xf numFmtId="172" fontId="61" fillId="0" borderId="0" xfId="415" quotePrefix="1" applyNumberFormat="1" applyFont="1" applyFill="1" applyBorder="1" applyAlignment="1">
      <alignment horizontal="right"/>
    </xf>
    <xf numFmtId="0" fontId="60" fillId="0" borderId="0" xfId="0" applyFont="1" applyFill="1" applyAlignment="1">
      <alignment vertical="top"/>
    </xf>
    <xf numFmtId="173" fontId="58" fillId="36" borderId="0" xfId="415" applyNumberFormat="1" applyFont="1" applyFill="1" applyBorder="1" applyAlignment="1">
      <alignment vertical="top" wrapText="1"/>
    </xf>
    <xf numFmtId="172" fontId="50" fillId="0" borderId="0" xfId="415" applyNumberFormat="1" applyFont="1" applyFill="1"/>
    <xf numFmtId="176" fontId="50" fillId="0" borderId="0" xfId="0" applyNumberFormat="1" applyFont="1" applyFill="1" applyAlignment="1">
      <alignment vertical="top"/>
    </xf>
    <xf numFmtId="0" fontId="50" fillId="0" borderId="0" xfId="0" applyFont="1" applyFill="1" applyAlignment="1">
      <alignment vertical="top"/>
    </xf>
    <xf numFmtId="173" fontId="50" fillId="36" borderId="0" xfId="415" applyNumberFormat="1" applyFont="1" applyFill="1" applyAlignment="1">
      <alignment vertical="top" wrapText="1"/>
    </xf>
    <xf numFmtId="175" fontId="53" fillId="36" borderId="0" xfId="415" applyNumberFormat="1" applyFont="1" applyFill="1" applyBorder="1"/>
    <xf numFmtId="172" fontId="50" fillId="0" borderId="31" xfId="415" applyNumberFormat="1" applyFont="1" applyFill="1" applyBorder="1" applyAlignment="1">
      <alignment horizontal="left" vertical="top" wrapText="1" indent="1"/>
    </xf>
    <xf numFmtId="173" fontId="56" fillId="0" borderId="0" xfId="0" applyNumberFormat="1" applyFont="1" applyAlignment="1">
      <alignment vertical="top"/>
    </xf>
    <xf numFmtId="172" fontId="53" fillId="36" borderId="0" xfId="415" applyNumberFormat="1" applyFont="1" applyFill="1" applyBorder="1" applyAlignment="1">
      <alignment vertical="top" wrapText="1"/>
    </xf>
    <xf numFmtId="175" fontId="53" fillId="36" borderId="0" xfId="415" applyNumberFormat="1" applyFont="1" applyFill="1" applyBorder="1" applyAlignment="1">
      <alignment horizontal="center"/>
    </xf>
    <xf numFmtId="9" fontId="57" fillId="36" borderId="0" xfId="415" applyNumberFormat="1" applyFont="1" applyFill="1" applyBorder="1" applyAlignment="1">
      <alignment horizontal="center"/>
    </xf>
    <xf numFmtId="175" fontId="57" fillId="36" borderId="0" xfId="415" applyNumberFormat="1" applyFont="1" applyFill="1" applyBorder="1" applyAlignment="1">
      <alignment horizontal="center"/>
    </xf>
    <xf numFmtId="173" fontId="62" fillId="0" borderId="0" xfId="0" applyNumberFormat="1" applyFont="1" applyBorder="1" applyAlignment="1">
      <alignment vertical="top"/>
    </xf>
    <xf numFmtId="0" fontId="62" fillId="0" borderId="0" xfId="0" applyFont="1" applyBorder="1" applyAlignment="1">
      <alignment vertical="top"/>
    </xf>
    <xf numFmtId="0" fontId="62" fillId="0" borderId="0" xfId="0" applyFont="1" applyAlignment="1">
      <alignment vertical="top"/>
    </xf>
    <xf numFmtId="174" fontId="55" fillId="35" borderId="34" xfId="415" applyNumberFormat="1" applyFont="1" applyFill="1" applyBorder="1" applyAlignment="1">
      <alignment horizontal="center" vertical="center" wrapText="1"/>
    </xf>
    <xf numFmtId="172" fontId="55" fillId="35" borderId="35" xfId="415" applyNumberFormat="1" applyFont="1" applyFill="1" applyBorder="1" applyAlignment="1">
      <alignment horizontal="center"/>
    </xf>
    <xf numFmtId="172" fontId="55" fillId="35" borderId="36" xfId="415" applyNumberFormat="1" applyFont="1" applyFill="1" applyBorder="1" applyAlignment="1">
      <alignment horizontal="center"/>
    </xf>
    <xf numFmtId="175" fontId="60" fillId="0" borderId="0" xfId="415" quotePrefix="1" applyNumberFormat="1" applyFont="1" applyFill="1" applyBorder="1" applyAlignment="1" applyProtection="1"/>
    <xf numFmtId="177" fontId="50" fillId="0" borderId="0" xfId="0" applyNumberFormat="1" applyFont="1" applyFill="1" applyAlignment="1">
      <alignment vertical="top"/>
    </xf>
    <xf numFmtId="178" fontId="50" fillId="0" borderId="0" xfId="1927" applyNumberFormat="1" applyFont="1" applyFill="1" applyAlignment="1">
      <alignment vertical="top"/>
    </xf>
    <xf numFmtId="175" fontId="58" fillId="0" borderId="31" xfId="415" applyNumberFormat="1" applyFont="1" applyFill="1" applyBorder="1" applyAlignment="1" applyProtection="1"/>
    <xf numFmtId="175" fontId="58" fillId="0" borderId="19" xfId="415" applyNumberFormat="1" applyFont="1" applyFill="1" applyBorder="1" applyAlignment="1" applyProtection="1"/>
    <xf numFmtId="172" fontId="51" fillId="0" borderId="29" xfId="415" quotePrefix="1" applyNumberFormat="1" applyFont="1" applyBorder="1" applyAlignment="1">
      <alignment horizontal="right"/>
    </xf>
    <xf numFmtId="172" fontId="57" fillId="36" borderId="31" xfId="415" applyNumberFormat="1" applyFont="1" applyFill="1" applyBorder="1" applyAlignment="1">
      <alignment horizontal="left" vertical="top" wrapText="1"/>
    </xf>
    <xf numFmtId="175" fontId="57" fillId="36" borderId="31" xfId="415" applyNumberFormat="1" applyFont="1" applyFill="1" applyBorder="1" applyAlignment="1" applyProtection="1"/>
    <xf numFmtId="172" fontId="57" fillId="36" borderId="31" xfId="415" applyNumberFormat="1" applyFont="1" applyFill="1" applyBorder="1" applyAlignment="1">
      <alignment vertical="top" wrapText="1"/>
    </xf>
    <xf numFmtId="43" fontId="50" fillId="0" borderId="0" xfId="0" applyNumberFormat="1" applyFont="1" applyFill="1" applyAlignment="1">
      <alignment vertical="top"/>
    </xf>
    <xf numFmtId="175" fontId="57" fillId="36" borderId="19" xfId="415" applyNumberFormat="1" applyFont="1" applyFill="1" applyBorder="1" applyAlignment="1" applyProtection="1"/>
    <xf numFmtId="175" fontId="58" fillId="0" borderId="0" xfId="415" applyNumberFormat="1" applyFont="1" applyFill="1" applyBorder="1" applyAlignment="1" applyProtection="1"/>
    <xf numFmtId="172" fontId="57" fillId="37" borderId="19" xfId="415" applyNumberFormat="1" applyFont="1" applyFill="1" applyBorder="1" applyAlignment="1">
      <alignment horizontal="left" vertical="top" wrapText="1"/>
    </xf>
    <xf numFmtId="175" fontId="57" fillId="37" borderId="19" xfId="415" applyNumberFormat="1" applyFont="1" applyFill="1" applyBorder="1" applyAlignment="1" applyProtection="1"/>
    <xf numFmtId="43" fontId="58" fillId="0" borderId="0" xfId="0" applyNumberFormat="1" applyFont="1" applyFill="1" applyAlignment="1">
      <alignment vertical="top"/>
    </xf>
    <xf numFmtId="43" fontId="62" fillId="0" borderId="0" xfId="0" applyNumberFormat="1" applyFont="1" applyAlignment="1">
      <alignment vertical="top"/>
    </xf>
    <xf numFmtId="43" fontId="56" fillId="0" borderId="0" xfId="0" applyNumberFormat="1" applyFont="1" applyFill="1" applyAlignment="1">
      <alignment vertical="top"/>
    </xf>
    <xf numFmtId="179" fontId="57" fillId="36" borderId="31" xfId="415" applyNumberFormat="1" applyFont="1" applyFill="1" applyBorder="1" applyProtection="1"/>
    <xf numFmtId="179" fontId="57" fillId="36" borderId="31" xfId="415" applyNumberFormat="1" applyFont="1" applyFill="1" applyBorder="1" applyAlignment="1" applyProtection="1"/>
    <xf numFmtId="179" fontId="58" fillId="0" borderId="19" xfId="415" applyNumberFormat="1" applyFont="1" applyFill="1" applyBorder="1" applyAlignment="1" applyProtection="1"/>
    <xf numFmtId="179" fontId="58" fillId="0" borderId="19" xfId="415" applyNumberFormat="1" applyFont="1" applyFill="1" applyBorder="1" applyProtection="1">
      <protection locked="0"/>
    </xf>
    <xf numFmtId="179" fontId="58" fillId="0" borderId="31" xfId="415" applyNumberFormat="1" applyFont="1" applyFill="1" applyBorder="1" applyAlignment="1" applyProtection="1"/>
    <xf numFmtId="179" fontId="58" fillId="0" borderId="0" xfId="415" applyNumberFormat="1" applyFont="1" applyFill="1" applyBorder="1" applyAlignment="1" applyProtection="1"/>
    <xf numFmtId="179" fontId="57" fillId="37" borderId="19" xfId="415" applyNumberFormat="1" applyFont="1" applyFill="1" applyBorder="1" applyAlignment="1" applyProtection="1"/>
    <xf numFmtId="179" fontId="60" fillId="0" borderId="0" xfId="415" quotePrefix="1" applyNumberFormat="1" applyFont="1" applyFill="1" applyBorder="1" applyAlignment="1">
      <alignment horizontal="right"/>
    </xf>
    <xf numFmtId="179" fontId="60" fillId="0" borderId="0" xfId="415" quotePrefix="1" applyNumberFormat="1" applyFont="1" applyFill="1" applyBorder="1" applyAlignment="1" applyProtection="1">
      <alignment horizontal="right"/>
    </xf>
    <xf numFmtId="179" fontId="58" fillId="0" borderId="31" xfId="415" applyNumberFormat="1" applyFont="1" applyFill="1" applyBorder="1" applyAlignment="1" applyProtection="1">
      <protection locked="0"/>
    </xf>
    <xf numFmtId="179" fontId="53" fillId="36" borderId="31" xfId="415" applyNumberFormat="1" applyFont="1" applyFill="1" applyBorder="1"/>
    <xf numFmtId="179" fontId="57" fillId="36" borderId="19" xfId="415" applyNumberFormat="1" applyFont="1" applyFill="1" applyBorder="1" applyAlignment="1"/>
    <xf numFmtId="179" fontId="58" fillId="0" borderId="31" xfId="415" applyNumberFormat="1" applyFont="1" applyFill="1" applyBorder="1"/>
    <xf numFmtId="179" fontId="58" fillId="0" borderId="19" xfId="415" applyNumberFormat="1" applyFont="1" applyFill="1" applyBorder="1" applyAlignment="1" applyProtection="1">
      <alignment horizontal="right"/>
      <protection locked="0"/>
    </xf>
    <xf numFmtId="179" fontId="57" fillId="36" borderId="31" xfId="415" applyNumberFormat="1" applyFont="1" applyFill="1" applyBorder="1" applyAlignment="1" applyProtection="1">
      <alignment horizontal="right"/>
    </xf>
    <xf numFmtId="179" fontId="57" fillId="37" borderId="19" xfId="415" applyNumberFormat="1" applyFont="1" applyFill="1" applyBorder="1" applyAlignment="1" applyProtection="1">
      <alignment horizontal="right"/>
    </xf>
    <xf numFmtId="179" fontId="53" fillId="36" borderId="19" xfId="415" applyNumberFormat="1" applyFont="1" applyFill="1" applyBorder="1" applyAlignment="1">
      <alignment horizontal="right"/>
    </xf>
    <xf numFmtId="172" fontId="51" fillId="0" borderId="29" xfId="415" quotePrefix="1" applyNumberFormat="1" applyFont="1" applyBorder="1" applyAlignment="1"/>
    <xf numFmtId="179" fontId="58" fillId="0" borderId="19" xfId="415" applyNumberFormat="1" applyFont="1" applyFill="1" applyBorder="1" applyAlignment="1" applyProtection="1">
      <protection locked="0"/>
    </xf>
    <xf numFmtId="179" fontId="60" fillId="0" borderId="0" xfId="415" quotePrefix="1" applyNumberFormat="1" applyFont="1" applyFill="1" applyBorder="1" applyAlignment="1"/>
    <xf numFmtId="179" fontId="53" fillId="36" borderId="19" xfId="415" applyNumberFormat="1" applyFont="1" applyFill="1" applyBorder="1" applyAlignment="1"/>
    <xf numFmtId="179" fontId="58" fillId="0" borderId="31" xfId="415" applyNumberFormat="1" applyFont="1" applyFill="1" applyBorder="1" applyAlignment="1"/>
    <xf numFmtId="175" fontId="56" fillId="0" borderId="0" xfId="415" quotePrefix="1" applyNumberFormat="1" applyFont="1" applyFill="1" applyBorder="1" applyAlignment="1"/>
    <xf numFmtId="179" fontId="58" fillId="0" borderId="0" xfId="415" quotePrefix="1" applyNumberFormat="1" applyFont="1" applyFill="1" applyBorder="1" applyAlignment="1">
      <alignment horizontal="right"/>
    </xf>
    <xf numFmtId="4" fontId="62" fillId="0" borderId="0" xfId="0" applyNumberFormat="1" applyFont="1" applyBorder="1" applyAlignment="1">
      <alignment vertical="top"/>
    </xf>
    <xf numFmtId="172" fontId="50" fillId="0" borderId="32" xfId="415" applyNumberFormat="1" applyFont="1" applyFill="1" applyBorder="1" applyAlignment="1">
      <alignment horizontal="left" vertical="center" wrapText="1" indent="1"/>
    </xf>
    <xf numFmtId="179" fontId="58" fillId="0" borderId="19" xfId="415" applyNumberFormat="1" applyFont="1" applyFill="1" applyBorder="1"/>
    <xf numFmtId="0" fontId="50" fillId="0" borderId="0" xfId="0" applyFont="1" applyBorder="1" applyAlignment="1">
      <alignment vertical="top"/>
    </xf>
    <xf numFmtId="173" fontId="50" fillId="0" borderId="0" xfId="0" applyNumberFormat="1" applyFont="1" applyBorder="1" applyAlignment="1">
      <alignment vertical="top"/>
    </xf>
    <xf numFmtId="0" fontId="56" fillId="0" borderId="0" xfId="0" applyFont="1" applyBorder="1" applyAlignment="1">
      <alignment vertical="top"/>
    </xf>
    <xf numFmtId="172" fontId="53" fillId="36" borderId="19" xfId="415" applyNumberFormat="1" applyFont="1" applyFill="1" applyBorder="1" applyAlignment="1">
      <alignment vertical="top" wrapText="1"/>
    </xf>
    <xf numFmtId="175" fontId="53" fillId="36" borderId="19" xfId="415" applyNumberFormat="1" applyFont="1" applyFill="1" applyBorder="1"/>
    <xf numFmtId="175" fontId="53" fillId="36" borderId="19" xfId="415" applyNumberFormat="1" applyFont="1" applyFill="1" applyBorder="1" applyAlignment="1">
      <alignment horizontal="center"/>
    </xf>
    <xf numFmtId="9" fontId="57" fillId="36" borderId="19" xfId="415" applyNumberFormat="1" applyFont="1" applyFill="1" applyBorder="1" applyAlignment="1">
      <alignment horizontal="center"/>
    </xf>
    <xf numFmtId="175" fontId="57" fillId="36" borderId="19" xfId="415" applyNumberFormat="1" applyFont="1" applyFill="1" applyBorder="1" applyAlignment="1">
      <alignment horizontal="center"/>
    </xf>
    <xf numFmtId="179" fontId="50" fillId="0" borderId="0" xfId="0" applyNumberFormat="1" applyFont="1" applyFill="1" applyAlignment="1">
      <alignment vertical="top"/>
    </xf>
    <xf numFmtId="172" fontId="50" fillId="0" borderId="0" xfId="415" applyNumberFormat="1" applyFont="1" applyFill="1" applyBorder="1" applyAlignment="1">
      <alignment horizontal="left" vertical="center" wrapText="1" indent="1"/>
    </xf>
    <xf numFmtId="172" fontId="55" fillId="35" borderId="33" xfId="415" applyNumberFormat="1" applyFont="1" applyFill="1" applyBorder="1" applyAlignment="1">
      <alignment horizontal="center" vertical="center"/>
    </xf>
    <xf numFmtId="172" fontId="55" fillId="35" borderId="43" xfId="415" applyNumberFormat="1" applyFont="1" applyFill="1" applyBorder="1" applyAlignment="1">
      <alignment horizontal="center" vertical="center"/>
    </xf>
    <xf numFmtId="172" fontId="55" fillId="35" borderId="37" xfId="415" applyNumberFormat="1" applyFont="1" applyFill="1" applyBorder="1" applyAlignment="1">
      <alignment horizontal="center" vertical="center" wrapText="1"/>
    </xf>
    <xf numFmtId="172" fontId="55" fillId="35" borderId="35" xfId="415" applyNumberFormat="1" applyFont="1" applyFill="1" applyBorder="1" applyAlignment="1">
      <alignment horizontal="center" vertical="center" wrapText="1"/>
    </xf>
    <xf numFmtId="176" fontId="58" fillId="0" borderId="0" xfId="0" applyNumberFormat="1" applyFont="1" applyFill="1" applyAlignment="1">
      <alignment horizontal="center" vertical="top"/>
    </xf>
    <xf numFmtId="49" fontId="51" fillId="0" borderId="0" xfId="415" applyNumberFormat="1" applyFont="1" applyAlignment="1">
      <alignment horizontal="center"/>
    </xf>
    <xf numFmtId="172" fontId="51" fillId="0" borderId="30" xfId="415" applyNumberFormat="1" applyFont="1" applyBorder="1" applyAlignment="1" applyProtection="1">
      <alignment horizontal="center"/>
    </xf>
    <xf numFmtId="173" fontId="63" fillId="35" borderId="0" xfId="0" applyNumberFormat="1" applyFont="1" applyFill="1" applyBorder="1" applyAlignment="1">
      <alignment horizontal="center" vertical="center" wrapText="1"/>
    </xf>
    <xf numFmtId="173" fontId="63" fillId="35" borderId="38" xfId="0" applyNumberFormat="1" applyFont="1" applyFill="1" applyBorder="1" applyAlignment="1">
      <alignment horizontal="center" vertical="center" wrapText="1"/>
    </xf>
    <xf numFmtId="174" fontId="55" fillId="35" borderId="41" xfId="415" applyNumberFormat="1" applyFont="1" applyFill="1" applyBorder="1" applyAlignment="1">
      <alignment horizontal="center" vertical="center" wrapText="1"/>
    </xf>
    <xf numFmtId="174" fontId="55" fillId="35" borderId="42" xfId="415" applyNumberFormat="1" applyFont="1" applyFill="1" applyBorder="1" applyAlignment="1">
      <alignment horizontal="center" vertical="center" wrapText="1"/>
    </xf>
    <xf numFmtId="172" fontId="55" fillId="35" borderId="36" xfId="415" applyNumberFormat="1" applyFont="1" applyFill="1" applyBorder="1" applyAlignment="1" applyProtection="1">
      <alignment horizontal="center" vertical="center"/>
    </xf>
    <xf numFmtId="172" fontId="55" fillId="35" borderId="0" xfId="415" applyNumberFormat="1" applyFont="1" applyFill="1" applyBorder="1" applyAlignment="1" applyProtection="1">
      <alignment horizontal="center" vertical="center"/>
    </xf>
    <xf numFmtId="172" fontId="55" fillId="35" borderId="38" xfId="415" applyNumberFormat="1" applyFont="1" applyFill="1" applyBorder="1" applyAlignment="1" applyProtection="1">
      <alignment horizontal="center" vertical="center"/>
    </xf>
    <xf numFmtId="172" fontId="55" fillId="35" borderId="36" xfId="415" applyNumberFormat="1" applyFont="1" applyFill="1" applyBorder="1" applyAlignment="1">
      <alignment horizontal="center" vertical="center" wrapText="1"/>
    </xf>
    <xf numFmtId="172" fontId="55" fillId="35" borderId="39" xfId="415" applyNumberFormat="1" applyFont="1" applyFill="1" applyBorder="1" applyAlignment="1">
      <alignment horizontal="center" vertical="center" wrapText="1"/>
    </xf>
    <xf numFmtId="172" fontId="55" fillId="35" borderId="40" xfId="415" applyNumberFormat="1" applyFont="1" applyFill="1" applyBorder="1" applyAlignment="1">
      <alignment horizontal="center" vertical="center" wrapText="1"/>
    </xf>
    <xf numFmtId="179" fontId="56" fillId="0" borderId="0" xfId="415" quotePrefix="1" applyNumberFormat="1" applyFont="1" applyFill="1" applyBorder="1" applyAlignment="1">
      <alignment horizontal="right"/>
    </xf>
    <xf numFmtId="179" fontId="56" fillId="0" borderId="0" xfId="415" quotePrefix="1" applyNumberFormat="1" applyFont="1" applyFill="1" applyBorder="1" applyAlignment="1"/>
    <xf numFmtId="0" fontId="22" fillId="38" borderId="25" xfId="0" applyFont="1" applyFill="1" applyBorder="1" applyAlignment="1" applyProtection="1">
      <alignment horizontal="center" vertical="center" wrapText="1"/>
    </xf>
    <xf numFmtId="0" fontId="18" fillId="38" borderId="25" xfId="0" applyFont="1" applyFill="1" applyBorder="1" applyAlignment="1" applyProtection="1">
      <alignment horizontal="center" vertical="center"/>
    </xf>
    <xf numFmtId="0" fontId="18" fillId="38" borderId="28" xfId="0" applyFont="1" applyFill="1" applyBorder="1" applyAlignment="1" applyProtection="1">
      <alignment horizontal="center" vertical="center"/>
    </xf>
    <xf numFmtId="0" fontId="18" fillId="38" borderId="27" xfId="0" applyFont="1" applyFill="1" applyBorder="1" applyAlignment="1" applyProtection="1">
      <alignment horizontal="center" vertical="center"/>
    </xf>
    <xf numFmtId="0" fontId="18" fillId="38" borderId="26" xfId="0" applyFont="1" applyFill="1" applyBorder="1" applyAlignment="1" applyProtection="1">
      <alignment horizontal="center" vertical="center"/>
    </xf>
    <xf numFmtId="0" fontId="18" fillId="38" borderId="24" xfId="0" applyFont="1" applyFill="1" applyBorder="1" applyAlignment="1" applyProtection="1">
      <alignment horizontal="center"/>
    </xf>
    <xf numFmtId="0" fontId="18" fillId="38" borderId="44" xfId="0" applyFont="1" applyFill="1" applyBorder="1" applyAlignment="1" applyProtection="1">
      <alignment horizontal="left"/>
    </xf>
    <xf numFmtId="0" fontId="18" fillId="38" borderId="45" xfId="0" applyFont="1" applyFill="1" applyBorder="1" applyAlignment="1" applyProtection="1">
      <alignment horizontal="left"/>
    </xf>
    <xf numFmtId="0" fontId="18" fillId="38" borderId="22" xfId="0" applyFont="1" applyFill="1" applyBorder="1" applyAlignment="1" applyProtection="1">
      <alignment horizontal="left"/>
    </xf>
    <xf numFmtId="4" fontId="19" fillId="38" borderId="21" xfId="0" applyNumberFormat="1" applyFont="1" applyFill="1" applyBorder="1" applyAlignment="1" applyProtection="1"/>
    <xf numFmtId="0" fontId="18" fillId="38" borderId="14" xfId="0" applyFont="1" applyFill="1" applyBorder="1" applyAlignment="1" applyProtection="1">
      <alignment horizontal="center"/>
    </xf>
    <xf numFmtId="0" fontId="18" fillId="38" borderId="17" xfId="0" applyFont="1" applyFill="1" applyBorder="1" applyAlignment="1" applyProtection="1">
      <alignment horizontal="left"/>
    </xf>
    <xf numFmtId="0" fontId="18" fillId="38" borderId="16" xfId="0" applyFont="1" applyFill="1" applyBorder="1" applyAlignment="1" applyProtection="1">
      <alignment horizontal="left"/>
    </xf>
    <xf numFmtId="0" fontId="18" fillId="38" borderId="15" xfId="0" applyFont="1" applyFill="1" applyBorder="1" applyAlignment="1" applyProtection="1">
      <alignment horizontal="left"/>
    </xf>
    <xf numFmtId="4" fontId="19" fillId="38" borderId="14" xfId="0" applyNumberFormat="1" applyFont="1" applyFill="1" applyBorder="1" applyAlignment="1" applyProtection="1"/>
    <xf numFmtId="0" fontId="17" fillId="38" borderId="14" xfId="0" applyFont="1" applyFill="1" applyBorder="1" applyAlignment="1" applyProtection="1">
      <alignment horizontal="center"/>
    </xf>
    <xf numFmtId="0" fontId="17" fillId="38" borderId="17" xfId="0" applyFont="1" applyFill="1" applyBorder="1" applyAlignment="1" applyProtection="1">
      <alignment horizontal="left"/>
    </xf>
    <xf numFmtId="0" fontId="17" fillId="38" borderId="16" xfId="0" applyFont="1" applyFill="1" applyBorder="1" applyAlignment="1" applyProtection="1">
      <alignment horizontal="left"/>
    </xf>
    <xf numFmtId="0" fontId="17" fillId="38" borderId="15" xfId="0" applyFont="1" applyFill="1" applyBorder="1" applyAlignment="1" applyProtection="1">
      <alignment horizontal="left"/>
    </xf>
    <xf numFmtId="4" fontId="20" fillId="38" borderId="14" xfId="0" applyNumberFormat="1" applyFont="1" applyFill="1" applyBorder="1" applyAlignment="1" applyProtection="1"/>
    <xf numFmtId="0" fontId="17" fillId="38" borderId="16" xfId="0" applyFont="1" applyFill="1" applyBorder="1" applyProtection="1"/>
    <xf numFmtId="0" fontId="17" fillId="0" borderId="14" xfId="0" applyFont="1" applyFill="1" applyBorder="1" applyAlignment="1" applyProtection="1">
      <alignment horizontal="center"/>
    </xf>
    <xf numFmtId="0" fontId="17" fillId="0" borderId="17" xfId="0" applyFont="1" applyFill="1" applyBorder="1" applyAlignment="1" applyProtection="1">
      <alignment horizontal="left"/>
    </xf>
    <xf numFmtId="0" fontId="17" fillId="0" borderId="16" xfId="0" applyFont="1" applyFill="1" applyBorder="1" applyAlignment="1" applyProtection="1">
      <alignment horizontal="left"/>
    </xf>
    <xf numFmtId="0" fontId="17" fillId="0" borderId="16" xfId="0" applyFont="1" applyFill="1" applyBorder="1" applyProtection="1"/>
    <xf numFmtId="0" fontId="17" fillId="0" borderId="15" xfId="0" applyFont="1" applyFill="1" applyBorder="1" applyAlignment="1" applyProtection="1">
      <alignment horizontal="left"/>
    </xf>
    <xf numFmtId="0" fontId="17" fillId="38" borderId="16" xfId="27" applyFont="1" applyFill="1" applyBorder="1" applyAlignment="1" applyProtection="1">
      <alignment horizontal="left"/>
    </xf>
    <xf numFmtId="4" fontId="17" fillId="38" borderId="14" xfId="0" applyNumberFormat="1" applyFont="1" applyFill="1" applyBorder="1" applyAlignment="1" applyProtection="1"/>
    <xf numFmtId="2" fontId="17" fillId="38" borderId="14" xfId="0" applyNumberFormat="1" applyFont="1" applyFill="1" applyBorder="1" applyAlignment="1" applyProtection="1">
      <alignment horizontal="right"/>
    </xf>
    <xf numFmtId="0" fontId="17" fillId="0" borderId="14" xfId="0" applyFont="1" applyBorder="1" applyAlignment="1" applyProtection="1">
      <alignment horizontal="center"/>
    </xf>
    <xf numFmtId="0" fontId="17" fillId="0" borderId="16" xfId="0" applyFont="1" applyBorder="1" applyAlignment="1" applyProtection="1">
      <alignment horizontal="left"/>
    </xf>
    <xf numFmtId="2" fontId="17" fillId="0" borderId="14" xfId="0" applyNumberFormat="1" applyFont="1" applyBorder="1" applyAlignment="1" applyProtection="1">
      <alignment horizontal="right"/>
      <protection locked="0"/>
    </xf>
    <xf numFmtId="4" fontId="18" fillId="38" borderId="14" xfId="0" applyNumberFormat="1" applyFont="1" applyFill="1" applyBorder="1" applyAlignment="1" applyProtection="1"/>
    <xf numFmtId="4" fontId="20" fillId="33" borderId="14" xfId="0" applyNumberFormat="1" applyFont="1" applyFill="1" applyBorder="1" applyAlignment="1" applyProtection="1">
      <protection locked="0"/>
    </xf>
    <xf numFmtId="0" fontId="17" fillId="38" borderId="15" xfId="0" applyFont="1" applyFill="1" applyBorder="1" applyAlignment="1" applyProtection="1">
      <alignment horizontal="left" indent="1"/>
    </xf>
    <xf numFmtId="0" fontId="18" fillId="38" borderId="15" xfId="0" applyFont="1" applyFill="1" applyBorder="1" applyAlignment="1" applyProtection="1">
      <alignment horizontal="left" indent="1"/>
    </xf>
    <xf numFmtId="0" fontId="17" fillId="0" borderId="20" xfId="0" applyFont="1" applyBorder="1" applyProtection="1"/>
    <xf numFmtId="0" fontId="18" fillId="38" borderId="16" xfId="0" applyFont="1" applyFill="1" applyBorder="1" applyProtection="1"/>
    <xf numFmtId="0" fontId="17" fillId="38" borderId="18" xfId="0" applyFont="1" applyFill="1" applyBorder="1" applyProtection="1"/>
    <xf numFmtId="0" fontId="18" fillId="38" borderId="16" xfId="0" applyFont="1" applyFill="1" applyBorder="1" applyAlignment="1" applyProtection="1"/>
    <xf numFmtId="0" fontId="17" fillId="38" borderId="16" xfId="0" applyFont="1" applyFill="1" applyBorder="1" applyAlignment="1" applyProtection="1"/>
    <xf numFmtId="0" fontId="18" fillId="38" borderId="16" xfId="0" applyFont="1" applyFill="1" applyBorder="1" applyAlignment="1" applyProtection="1">
      <alignment horizontal="left" indent="1"/>
    </xf>
    <xf numFmtId="0" fontId="17" fillId="38" borderId="17" xfId="0" applyFont="1" applyFill="1" applyBorder="1" applyProtection="1"/>
    <xf numFmtId="4" fontId="19" fillId="38" borderId="14" xfId="0" applyNumberFormat="1" applyFont="1" applyFill="1" applyBorder="1" applyAlignment="1" applyProtection="1">
      <alignment horizontal="right"/>
    </xf>
    <xf numFmtId="0" fontId="17" fillId="38" borderId="16" xfId="0" applyFont="1" applyFill="1" applyBorder="1" applyAlignment="1" applyProtection="1">
      <alignment horizontal="left" indent="1"/>
    </xf>
    <xf numFmtId="4" fontId="64" fillId="0" borderId="0" xfId="0" applyNumberFormat="1" applyFont="1" applyProtection="1">
      <protection locked="0"/>
    </xf>
    <xf numFmtId="0" fontId="17" fillId="33" borderId="18" xfId="0" applyFont="1" applyFill="1" applyBorder="1" applyAlignment="1" applyProtection="1">
      <alignment horizontal="left"/>
    </xf>
    <xf numFmtId="0" fontId="21" fillId="38" borderId="14" xfId="0" applyFont="1" applyFill="1" applyBorder="1" applyAlignment="1" applyProtection="1">
      <alignment horizontal="center"/>
    </xf>
    <xf numFmtId="0" fontId="21" fillId="38" borderId="16" xfId="0" applyFont="1" applyFill="1" applyBorder="1" applyAlignment="1" applyProtection="1">
      <alignment horizontal="left"/>
    </xf>
    <xf numFmtId="0" fontId="65" fillId="33" borderId="17" xfId="0" applyFont="1" applyFill="1" applyBorder="1" applyAlignment="1" applyProtection="1">
      <alignment horizontal="left"/>
    </xf>
    <xf numFmtId="0" fontId="64" fillId="38" borderId="46" xfId="0" applyFont="1" applyFill="1" applyBorder="1" applyProtection="1"/>
    <xf numFmtId="0" fontId="18" fillId="38" borderId="18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center"/>
    </xf>
    <xf numFmtId="0" fontId="64" fillId="0" borderId="17" xfId="0" applyFont="1" applyBorder="1" applyProtection="1"/>
    <xf numFmtId="0" fontId="18" fillId="38" borderId="21" xfId="0" applyFont="1" applyFill="1" applyBorder="1" applyAlignment="1" applyProtection="1">
      <alignment horizontal="center"/>
    </xf>
    <xf numFmtId="0" fontId="17" fillId="38" borderId="23" xfId="0" applyFont="1" applyFill="1" applyBorder="1" applyAlignment="1" applyProtection="1">
      <alignment horizontal="left"/>
    </xf>
    <xf numFmtId="0" fontId="17" fillId="38" borderId="22" xfId="0" applyFont="1" applyFill="1" applyBorder="1" applyAlignment="1" applyProtection="1">
      <alignment horizontal="left"/>
    </xf>
    <xf numFmtId="0" fontId="17" fillId="33" borderId="10" xfId="0" applyFont="1" applyFill="1" applyBorder="1" applyAlignment="1" applyProtection="1">
      <alignment horizontal="center"/>
    </xf>
    <xf numFmtId="0" fontId="65" fillId="33" borderId="13" xfId="0" applyFont="1" applyFill="1" applyBorder="1" applyAlignment="1" applyProtection="1">
      <alignment horizontal="left"/>
    </xf>
  </cellXfs>
  <cellStyles count="2119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tabSelected="1" zoomScaleNormal="100" zoomScaleSheetLayoutView="100" workbookViewId="0">
      <selection activeCell="L25" sqref="L25"/>
    </sheetView>
  </sheetViews>
  <sheetFormatPr baseColWidth="10" defaultColWidth="12.5703125" defaultRowHeight="12.75" x14ac:dyDescent="0.2"/>
  <cols>
    <col min="1" max="1" width="3.42578125" style="43" customWidth="1"/>
    <col min="2" max="2" width="29.140625" style="35" customWidth="1"/>
    <col min="3" max="6" width="14.7109375" style="35" customWidth="1"/>
    <col min="7" max="7" width="14.140625" style="35" customWidth="1"/>
    <col min="8" max="9" width="13.7109375" style="35" customWidth="1"/>
    <col min="10" max="10" width="0.5703125" style="35" customWidth="1"/>
    <col min="11" max="11" width="5.7109375" style="35" customWidth="1"/>
    <col min="12" max="12" width="9.28515625" style="35" customWidth="1"/>
    <col min="13" max="13" width="28.7109375" style="35" customWidth="1"/>
    <col min="14" max="81" width="5.7109375" style="35" customWidth="1"/>
    <col min="82" max="256" width="12.5703125" style="35"/>
    <col min="257" max="257" width="3.42578125" style="35" customWidth="1"/>
    <col min="258" max="258" width="29.140625" style="35" customWidth="1"/>
    <col min="259" max="262" width="14.7109375" style="35" customWidth="1"/>
    <col min="263" max="263" width="14.140625" style="35" customWidth="1"/>
    <col min="264" max="265" width="13.7109375" style="35" customWidth="1"/>
    <col min="266" max="266" width="0.5703125" style="35" customWidth="1"/>
    <col min="267" max="267" width="5.7109375" style="35" customWidth="1"/>
    <col min="268" max="268" width="9.28515625" style="35" customWidth="1"/>
    <col min="269" max="269" width="28.7109375" style="35" customWidth="1"/>
    <col min="270" max="337" width="5.7109375" style="35" customWidth="1"/>
    <col min="338" max="512" width="12.5703125" style="35"/>
    <col min="513" max="513" width="3.42578125" style="35" customWidth="1"/>
    <col min="514" max="514" width="29.140625" style="35" customWidth="1"/>
    <col min="515" max="518" width="14.7109375" style="35" customWidth="1"/>
    <col min="519" max="519" width="14.140625" style="35" customWidth="1"/>
    <col min="520" max="521" width="13.7109375" style="35" customWidth="1"/>
    <col min="522" max="522" width="0.5703125" style="35" customWidth="1"/>
    <col min="523" max="523" width="5.7109375" style="35" customWidth="1"/>
    <col min="524" max="524" width="9.28515625" style="35" customWidth="1"/>
    <col min="525" max="525" width="28.7109375" style="35" customWidth="1"/>
    <col min="526" max="593" width="5.7109375" style="35" customWidth="1"/>
    <col min="594" max="768" width="12.5703125" style="35"/>
    <col min="769" max="769" width="3.42578125" style="35" customWidth="1"/>
    <col min="770" max="770" width="29.140625" style="35" customWidth="1"/>
    <col min="771" max="774" width="14.7109375" style="35" customWidth="1"/>
    <col min="775" max="775" width="14.140625" style="35" customWidth="1"/>
    <col min="776" max="777" width="13.7109375" style="35" customWidth="1"/>
    <col min="778" max="778" width="0.5703125" style="35" customWidth="1"/>
    <col min="779" max="779" width="5.7109375" style="35" customWidth="1"/>
    <col min="780" max="780" width="9.28515625" style="35" customWidth="1"/>
    <col min="781" max="781" width="28.7109375" style="35" customWidth="1"/>
    <col min="782" max="849" width="5.7109375" style="35" customWidth="1"/>
    <col min="850" max="1024" width="12.5703125" style="35"/>
    <col min="1025" max="1025" width="3.42578125" style="35" customWidth="1"/>
    <col min="1026" max="1026" width="29.140625" style="35" customWidth="1"/>
    <col min="1027" max="1030" width="14.7109375" style="35" customWidth="1"/>
    <col min="1031" max="1031" width="14.140625" style="35" customWidth="1"/>
    <col min="1032" max="1033" width="13.7109375" style="35" customWidth="1"/>
    <col min="1034" max="1034" width="0.5703125" style="35" customWidth="1"/>
    <col min="1035" max="1035" width="5.7109375" style="35" customWidth="1"/>
    <col min="1036" max="1036" width="9.28515625" style="35" customWidth="1"/>
    <col min="1037" max="1037" width="28.7109375" style="35" customWidth="1"/>
    <col min="1038" max="1105" width="5.7109375" style="35" customWidth="1"/>
    <col min="1106" max="1280" width="12.5703125" style="35"/>
    <col min="1281" max="1281" width="3.42578125" style="35" customWidth="1"/>
    <col min="1282" max="1282" width="29.140625" style="35" customWidth="1"/>
    <col min="1283" max="1286" width="14.7109375" style="35" customWidth="1"/>
    <col min="1287" max="1287" width="14.140625" style="35" customWidth="1"/>
    <col min="1288" max="1289" width="13.7109375" style="35" customWidth="1"/>
    <col min="1290" max="1290" width="0.5703125" style="35" customWidth="1"/>
    <col min="1291" max="1291" width="5.7109375" style="35" customWidth="1"/>
    <col min="1292" max="1292" width="9.28515625" style="35" customWidth="1"/>
    <col min="1293" max="1293" width="28.7109375" style="35" customWidth="1"/>
    <col min="1294" max="1361" width="5.7109375" style="35" customWidth="1"/>
    <col min="1362" max="1536" width="12.5703125" style="35"/>
    <col min="1537" max="1537" width="3.42578125" style="35" customWidth="1"/>
    <col min="1538" max="1538" width="29.140625" style="35" customWidth="1"/>
    <col min="1539" max="1542" width="14.7109375" style="35" customWidth="1"/>
    <col min="1543" max="1543" width="14.140625" style="35" customWidth="1"/>
    <col min="1544" max="1545" width="13.7109375" style="35" customWidth="1"/>
    <col min="1546" max="1546" width="0.5703125" style="35" customWidth="1"/>
    <col min="1547" max="1547" width="5.7109375" style="35" customWidth="1"/>
    <col min="1548" max="1548" width="9.28515625" style="35" customWidth="1"/>
    <col min="1549" max="1549" width="28.7109375" style="35" customWidth="1"/>
    <col min="1550" max="1617" width="5.7109375" style="35" customWidth="1"/>
    <col min="1618" max="1792" width="12.5703125" style="35"/>
    <col min="1793" max="1793" width="3.42578125" style="35" customWidth="1"/>
    <col min="1794" max="1794" width="29.140625" style="35" customWidth="1"/>
    <col min="1795" max="1798" width="14.7109375" style="35" customWidth="1"/>
    <col min="1799" max="1799" width="14.140625" style="35" customWidth="1"/>
    <col min="1800" max="1801" width="13.7109375" style="35" customWidth="1"/>
    <col min="1802" max="1802" width="0.5703125" style="35" customWidth="1"/>
    <col min="1803" max="1803" width="5.7109375" style="35" customWidth="1"/>
    <col min="1804" max="1804" width="9.28515625" style="35" customWidth="1"/>
    <col min="1805" max="1805" width="28.7109375" style="35" customWidth="1"/>
    <col min="1806" max="1873" width="5.7109375" style="35" customWidth="1"/>
    <col min="1874" max="2048" width="12.5703125" style="35"/>
    <col min="2049" max="2049" width="3.42578125" style="35" customWidth="1"/>
    <col min="2050" max="2050" width="29.140625" style="35" customWidth="1"/>
    <col min="2051" max="2054" width="14.7109375" style="35" customWidth="1"/>
    <col min="2055" max="2055" width="14.140625" style="35" customWidth="1"/>
    <col min="2056" max="2057" width="13.7109375" style="35" customWidth="1"/>
    <col min="2058" max="2058" width="0.5703125" style="35" customWidth="1"/>
    <col min="2059" max="2059" width="5.7109375" style="35" customWidth="1"/>
    <col min="2060" max="2060" width="9.28515625" style="35" customWidth="1"/>
    <col min="2061" max="2061" width="28.7109375" style="35" customWidth="1"/>
    <col min="2062" max="2129" width="5.7109375" style="35" customWidth="1"/>
    <col min="2130" max="2304" width="12.5703125" style="35"/>
    <col min="2305" max="2305" width="3.42578125" style="35" customWidth="1"/>
    <col min="2306" max="2306" width="29.140625" style="35" customWidth="1"/>
    <col min="2307" max="2310" width="14.7109375" style="35" customWidth="1"/>
    <col min="2311" max="2311" width="14.140625" style="35" customWidth="1"/>
    <col min="2312" max="2313" width="13.7109375" style="35" customWidth="1"/>
    <col min="2314" max="2314" width="0.5703125" style="35" customWidth="1"/>
    <col min="2315" max="2315" width="5.7109375" style="35" customWidth="1"/>
    <col min="2316" max="2316" width="9.28515625" style="35" customWidth="1"/>
    <col min="2317" max="2317" width="28.7109375" style="35" customWidth="1"/>
    <col min="2318" max="2385" width="5.7109375" style="35" customWidth="1"/>
    <col min="2386" max="2560" width="12.5703125" style="35"/>
    <col min="2561" max="2561" width="3.42578125" style="35" customWidth="1"/>
    <col min="2562" max="2562" width="29.140625" style="35" customWidth="1"/>
    <col min="2563" max="2566" width="14.7109375" style="35" customWidth="1"/>
    <col min="2567" max="2567" width="14.140625" style="35" customWidth="1"/>
    <col min="2568" max="2569" width="13.7109375" style="35" customWidth="1"/>
    <col min="2570" max="2570" width="0.5703125" style="35" customWidth="1"/>
    <col min="2571" max="2571" width="5.7109375" style="35" customWidth="1"/>
    <col min="2572" max="2572" width="9.28515625" style="35" customWidth="1"/>
    <col min="2573" max="2573" width="28.7109375" style="35" customWidth="1"/>
    <col min="2574" max="2641" width="5.7109375" style="35" customWidth="1"/>
    <col min="2642" max="2816" width="12.5703125" style="35"/>
    <col min="2817" max="2817" width="3.42578125" style="35" customWidth="1"/>
    <col min="2818" max="2818" width="29.140625" style="35" customWidth="1"/>
    <col min="2819" max="2822" width="14.7109375" style="35" customWidth="1"/>
    <col min="2823" max="2823" width="14.140625" style="35" customWidth="1"/>
    <col min="2824" max="2825" width="13.7109375" style="35" customWidth="1"/>
    <col min="2826" max="2826" width="0.5703125" style="35" customWidth="1"/>
    <col min="2827" max="2827" width="5.7109375" style="35" customWidth="1"/>
    <col min="2828" max="2828" width="9.28515625" style="35" customWidth="1"/>
    <col min="2829" max="2829" width="28.7109375" style="35" customWidth="1"/>
    <col min="2830" max="2897" width="5.7109375" style="35" customWidth="1"/>
    <col min="2898" max="3072" width="12.5703125" style="35"/>
    <col min="3073" max="3073" width="3.42578125" style="35" customWidth="1"/>
    <col min="3074" max="3074" width="29.140625" style="35" customWidth="1"/>
    <col min="3075" max="3078" width="14.7109375" style="35" customWidth="1"/>
    <col min="3079" max="3079" width="14.140625" style="35" customWidth="1"/>
    <col min="3080" max="3081" width="13.7109375" style="35" customWidth="1"/>
    <col min="3082" max="3082" width="0.5703125" style="35" customWidth="1"/>
    <col min="3083" max="3083" width="5.7109375" style="35" customWidth="1"/>
    <col min="3084" max="3084" width="9.28515625" style="35" customWidth="1"/>
    <col min="3085" max="3085" width="28.7109375" style="35" customWidth="1"/>
    <col min="3086" max="3153" width="5.7109375" style="35" customWidth="1"/>
    <col min="3154" max="3328" width="12.5703125" style="35"/>
    <col min="3329" max="3329" width="3.42578125" style="35" customWidth="1"/>
    <col min="3330" max="3330" width="29.140625" style="35" customWidth="1"/>
    <col min="3331" max="3334" width="14.7109375" style="35" customWidth="1"/>
    <col min="3335" max="3335" width="14.140625" style="35" customWidth="1"/>
    <col min="3336" max="3337" width="13.7109375" style="35" customWidth="1"/>
    <col min="3338" max="3338" width="0.5703125" style="35" customWidth="1"/>
    <col min="3339" max="3339" width="5.7109375" style="35" customWidth="1"/>
    <col min="3340" max="3340" width="9.28515625" style="35" customWidth="1"/>
    <col min="3341" max="3341" width="28.7109375" style="35" customWidth="1"/>
    <col min="3342" max="3409" width="5.7109375" style="35" customWidth="1"/>
    <col min="3410" max="3584" width="12.5703125" style="35"/>
    <col min="3585" max="3585" width="3.42578125" style="35" customWidth="1"/>
    <col min="3586" max="3586" width="29.140625" style="35" customWidth="1"/>
    <col min="3587" max="3590" width="14.7109375" style="35" customWidth="1"/>
    <col min="3591" max="3591" width="14.140625" style="35" customWidth="1"/>
    <col min="3592" max="3593" width="13.7109375" style="35" customWidth="1"/>
    <col min="3594" max="3594" width="0.5703125" style="35" customWidth="1"/>
    <col min="3595" max="3595" width="5.7109375" style="35" customWidth="1"/>
    <col min="3596" max="3596" width="9.28515625" style="35" customWidth="1"/>
    <col min="3597" max="3597" width="28.7109375" style="35" customWidth="1"/>
    <col min="3598" max="3665" width="5.7109375" style="35" customWidth="1"/>
    <col min="3666" max="3840" width="12.5703125" style="35"/>
    <col min="3841" max="3841" width="3.42578125" style="35" customWidth="1"/>
    <col min="3842" max="3842" width="29.140625" style="35" customWidth="1"/>
    <col min="3843" max="3846" width="14.7109375" style="35" customWidth="1"/>
    <col min="3847" max="3847" width="14.140625" style="35" customWidth="1"/>
    <col min="3848" max="3849" width="13.7109375" style="35" customWidth="1"/>
    <col min="3850" max="3850" width="0.5703125" style="35" customWidth="1"/>
    <col min="3851" max="3851" width="5.7109375" style="35" customWidth="1"/>
    <col min="3852" max="3852" width="9.28515625" style="35" customWidth="1"/>
    <col min="3853" max="3853" width="28.7109375" style="35" customWidth="1"/>
    <col min="3854" max="3921" width="5.7109375" style="35" customWidth="1"/>
    <col min="3922" max="4096" width="12.5703125" style="35"/>
    <col min="4097" max="4097" width="3.42578125" style="35" customWidth="1"/>
    <col min="4098" max="4098" width="29.140625" style="35" customWidth="1"/>
    <col min="4099" max="4102" width="14.7109375" style="35" customWidth="1"/>
    <col min="4103" max="4103" width="14.140625" style="35" customWidth="1"/>
    <col min="4104" max="4105" width="13.7109375" style="35" customWidth="1"/>
    <col min="4106" max="4106" width="0.5703125" style="35" customWidth="1"/>
    <col min="4107" max="4107" width="5.7109375" style="35" customWidth="1"/>
    <col min="4108" max="4108" width="9.28515625" style="35" customWidth="1"/>
    <col min="4109" max="4109" width="28.7109375" style="35" customWidth="1"/>
    <col min="4110" max="4177" width="5.7109375" style="35" customWidth="1"/>
    <col min="4178" max="4352" width="12.5703125" style="35"/>
    <col min="4353" max="4353" width="3.42578125" style="35" customWidth="1"/>
    <col min="4354" max="4354" width="29.140625" style="35" customWidth="1"/>
    <col min="4355" max="4358" width="14.7109375" style="35" customWidth="1"/>
    <col min="4359" max="4359" width="14.140625" style="35" customWidth="1"/>
    <col min="4360" max="4361" width="13.7109375" style="35" customWidth="1"/>
    <col min="4362" max="4362" width="0.5703125" style="35" customWidth="1"/>
    <col min="4363" max="4363" width="5.7109375" style="35" customWidth="1"/>
    <col min="4364" max="4364" width="9.28515625" style="35" customWidth="1"/>
    <col min="4365" max="4365" width="28.7109375" style="35" customWidth="1"/>
    <col min="4366" max="4433" width="5.7109375" style="35" customWidth="1"/>
    <col min="4434" max="4608" width="12.5703125" style="35"/>
    <col min="4609" max="4609" width="3.42578125" style="35" customWidth="1"/>
    <col min="4610" max="4610" width="29.140625" style="35" customWidth="1"/>
    <col min="4611" max="4614" width="14.7109375" style="35" customWidth="1"/>
    <col min="4615" max="4615" width="14.140625" style="35" customWidth="1"/>
    <col min="4616" max="4617" width="13.7109375" style="35" customWidth="1"/>
    <col min="4618" max="4618" width="0.5703125" style="35" customWidth="1"/>
    <col min="4619" max="4619" width="5.7109375" style="35" customWidth="1"/>
    <col min="4620" max="4620" width="9.28515625" style="35" customWidth="1"/>
    <col min="4621" max="4621" width="28.7109375" style="35" customWidth="1"/>
    <col min="4622" max="4689" width="5.7109375" style="35" customWidth="1"/>
    <col min="4690" max="4864" width="12.5703125" style="35"/>
    <col min="4865" max="4865" width="3.42578125" style="35" customWidth="1"/>
    <col min="4866" max="4866" width="29.140625" style="35" customWidth="1"/>
    <col min="4867" max="4870" width="14.7109375" style="35" customWidth="1"/>
    <col min="4871" max="4871" width="14.140625" style="35" customWidth="1"/>
    <col min="4872" max="4873" width="13.7109375" style="35" customWidth="1"/>
    <col min="4874" max="4874" width="0.5703125" style="35" customWidth="1"/>
    <col min="4875" max="4875" width="5.7109375" style="35" customWidth="1"/>
    <col min="4876" max="4876" width="9.28515625" style="35" customWidth="1"/>
    <col min="4877" max="4877" width="28.7109375" style="35" customWidth="1"/>
    <col min="4878" max="4945" width="5.7109375" style="35" customWidth="1"/>
    <col min="4946" max="5120" width="12.5703125" style="35"/>
    <col min="5121" max="5121" width="3.42578125" style="35" customWidth="1"/>
    <col min="5122" max="5122" width="29.140625" style="35" customWidth="1"/>
    <col min="5123" max="5126" width="14.7109375" style="35" customWidth="1"/>
    <col min="5127" max="5127" width="14.140625" style="35" customWidth="1"/>
    <col min="5128" max="5129" width="13.7109375" style="35" customWidth="1"/>
    <col min="5130" max="5130" width="0.5703125" style="35" customWidth="1"/>
    <col min="5131" max="5131" width="5.7109375" style="35" customWidth="1"/>
    <col min="5132" max="5132" width="9.28515625" style="35" customWidth="1"/>
    <col min="5133" max="5133" width="28.7109375" style="35" customWidth="1"/>
    <col min="5134" max="5201" width="5.7109375" style="35" customWidth="1"/>
    <col min="5202" max="5376" width="12.5703125" style="35"/>
    <col min="5377" max="5377" width="3.42578125" style="35" customWidth="1"/>
    <col min="5378" max="5378" width="29.140625" style="35" customWidth="1"/>
    <col min="5379" max="5382" width="14.7109375" style="35" customWidth="1"/>
    <col min="5383" max="5383" width="14.140625" style="35" customWidth="1"/>
    <col min="5384" max="5385" width="13.7109375" style="35" customWidth="1"/>
    <col min="5386" max="5386" width="0.5703125" style="35" customWidth="1"/>
    <col min="5387" max="5387" width="5.7109375" style="35" customWidth="1"/>
    <col min="5388" max="5388" width="9.28515625" style="35" customWidth="1"/>
    <col min="5389" max="5389" width="28.7109375" style="35" customWidth="1"/>
    <col min="5390" max="5457" width="5.7109375" style="35" customWidth="1"/>
    <col min="5458" max="5632" width="12.5703125" style="35"/>
    <col min="5633" max="5633" width="3.42578125" style="35" customWidth="1"/>
    <col min="5634" max="5634" width="29.140625" style="35" customWidth="1"/>
    <col min="5635" max="5638" width="14.7109375" style="35" customWidth="1"/>
    <col min="5639" max="5639" width="14.140625" style="35" customWidth="1"/>
    <col min="5640" max="5641" width="13.7109375" style="35" customWidth="1"/>
    <col min="5642" max="5642" width="0.5703125" style="35" customWidth="1"/>
    <col min="5643" max="5643" width="5.7109375" style="35" customWidth="1"/>
    <col min="5644" max="5644" width="9.28515625" style="35" customWidth="1"/>
    <col min="5645" max="5645" width="28.7109375" style="35" customWidth="1"/>
    <col min="5646" max="5713" width="5.7109375" style="35" customWidth="1"/>
    <col min="5714" max="5888" width="12.5703125" style="35"/>
    <col min="5889" max="5889" width="3.42578125" style="35" customWidth="1"/>
    <col min="5890" max="5890" width="29.140625" style="35" customWidth="1"/>
    <col min="5891" max="5894" width="14.7109375" style="35" customWidth="1"/>
    <col min="5895" max="5895" width="14.140625" style="35" customWidth="1"/>
    <col min="5896" max="5897" width="13.7109375" style="35" customWidth="1"/>
    <col min="5898" max="5898" width="0.5703125" style="35" customWidth="1"/>
    <col min="5899" max="5899" width="5.7109375" style="35" customWidth="1"/>
    <col min="5900" max="5900" width="9.28515625" style="35" customWidth="1"/>
    <col min="5901" max="5901" width="28.7109375" style="35" customWidth="1"/>
    <col min="5902" max="5969" width="5.7109375" style="35" customWidth="1"/>
    <col min="5970" max="6144" width="12.5703125" style="35"/>
    <col min="6145" max="6145" width="3.42578125" style="35" customWidth="1"/>
    <col min="6146" max="6146" width="29.140625" style="35" customWidth="1"/>
    <col min="6147" max="6150" width="14.7109375" style="35" customWidth="1"/>
    <col min="6151" max="6151" width="14.140625" style="35" customWidth="1"/>
    <col min="6152" max="6153" width="13.7109375" style="35" customWidth="1"/>
    <col min="6154" max="6154" width="0.5703125" style="35" customWidth="1"/>
    <col min="6155" max="6155" width="5.7109375" style="35" customWidth="1"/>
    <col min="6156" max="6156" width="9.28515625" style="35" customWidth="1"/>
    <col min="6157" max="6157" width="28.7109375" style="35" customWidth="1"/>
    <col min="6158" max="6225" width="5.7109375" style="35" customWidth="1"/>
    <col min="6226" max="6400" width="12.5703125" style="35"/>
    <col min="6401" max="6401" width="3.42578125" style="35" customWidth="1"/>
    <col min="6402" max="6402" width="29.140625" style="35" customWidth="1"/>
    <col min="6403" max="6406" width="14.7109375" style="35" customWidth="1"/>
    <col min="6407" max="6407" width="14.140625" style="35" customWidth="1"/>
    <col min="6408" max="6409" width="13.7109375" style="35" customWidth="1"/>
    <col min="6410" max="6410" width="0.5703125" style="35" customWidth="1"/>
    <col min="6411" max="6411" width="5.7109375" style="35" customWidth="1"/>
    <col min="6412" max="6412" width="9.28515625" style="35" customWidth="1"/>
    <col min="6413" max="6413" width="28.7109375" style="35" customWidth="1"/>
    <col min="6414" max="6481" width="5.7109375" style="35" customWidth="1"/>
    <col min="6482" max="6656" width="12.5703125" style="35"/>
    <col min="6657" max="6657" width="3.42578125" style="35" customWidth="1"/>
    <col min="6658" max="6658" width="29.140625" style="35" customWidth="1"/>
    <col min="6659" max="6662" width="14.7109375" style="35" customWidth="1"/>
    <col min="6663" max="6663" width="14.140625" style="35" customWidth="1"/>
    <col min="6664" max="6665" width="13.7109375" style="35" customWidth="1"/>
    <col min="6666" max="6666" width="0.5703125" style="35" customWidth="1"/>
    <col min="6667" max="6667" width="5.7109375" style="35" customWidth="1"/>
    <col min="6668" max="6668" width="9.28515625" style="35" customWidth="1"/>
    <col min="6669" max="6669" width="28.7109375" style="35" customWidth="1"/>
    <col min="6670" max="6737" width="5.7109375" style="35" customWidth="1"/>
    <col min="6738" max="6912" width="12.5703125" style="35"/>
    <col min="6913" max="6913" width="3.42578125" style="35" customWidth="1"/>
    <col min="6914" max="6914" width="29.140625" style="35" customWidth="1"/>
    <col min="6915" max="6918" width="14.7109375" style="35" customWidth="1"/>
    <col min="6919" max="6919" width="14.140625" style="35" customWidth="1"/>
    <col min="6920" max="6921" width="13.7109375" style="35" customWidth="1"/>
    <col min="6922" max="6922" width="0.5703125" style="35" customWidth="1"/>
    <col min="6923" max="6923" width="5.7109375" style="35" customWidth="1"/>
    <col min="6924" max="6924" width="9.28515625" style="35" customWidth="1"/>
    <col min="6925" max="6925" width="28.7109375" style="35" customWidth="1"/>
    <col min="6926" max="6993" width="5.7109375" style="35" customWidth="1"/>
    <col min="6994" max="7168" width="12.5703125" style="35"/>
    <col min="7169" max="7169" width="3.42578125" style="35" customWidth="1"/>
    <col min="7170" max="7170" width="29.140625" style="35" customWidth="1"/>
    <col min="7171" max="7174" width="14.7109375" style="35" customWidth="1"/>
    <col min="7175" max="7175" width="14.140625" style="35" customWidth="1"/>
    <col min="7176" max="7177" width="13.7109375" style="35" customWidth="1"/>
    <col min="7178" max="7178" width="0.5703125" style="35" customWidth="1"/>
    <col min="7179" max="7179" width="5.7109375" style="35" customWidth="1"/>
    <col min="7180" max="7180" width="9.28515625" style="35" customWidth="1"/>
    <col min="7181" max="7181" width="28.7109375" style="35" customWidth="1"/>
    <col min="7182" max="7249" width="5.7109375" style="35" customWidth="1"/>
    <col min="7250" max="7424" width="12.5703125" style="35"/>
    <col min="7425" max="7425" width="3.42578125" style="35" customWidth="1"/>
    <col min="7426" max="7426" width="29.140625" style="35" customWidth="1"/>
    <col min="7427" max="7430" width="14.7109375" style="35" customWidth="1"/>
    <col min="7431" max="7431" width="14.140625" style="35" customWidth="1"/>
    <col min="7432" max="7433" width="13.7109375" style="35" customWidth="1"/>
    <col min="7434" max="7434" width="0.5703125" style="35" customWidth="1"/>
    <col min="7435" max="7435" width="5.7109375" style="35" customWidth="1"/>
    <col min="7436" max="7436" width="9.28515625" style="35" customWidth="1"/>
    <col min="7437" max="7437" width="28.7109375" style="35" customWidth="1"/>
    <col min="7438" max="7505" width="5.7109375" style="35" customWidth="1"/>
    <col min="7506" max="7680" width="12.5703125" style="35"/>
    <col min="7681" max="7681" width="3.42578125" style="35" customWidth="1"/>
    <col min="7682" max="7682" width="29.140625" style="35" customWidth="1"/>
    <col min="7683" max="7686" width="14.7109375" style="35" customWidth="1"/>
    <col min="7687" max="7687" width="14.140625" style="35" customWidth="1"/>
    <col min="7688" max="7689" width="13.7109375" style="35" customWidth="1"/>
    <col min="7690" max="7690" width="0.5703125" style="35" customWidth="1"/>
    <col min="7691" max="7691" width="5.7109375" style="35" customWidth="1"/>
    <col min="7692" max="7692" width="9.28515625" style="35" customWidth="1"/>
    <col min="7693" max="7693" width="28.7109375" style="35" customWidth="1"/>
    <col min="7694" max="7761" width="5.7109375" style="35" customWidth="1"/>
    <col min="7762" max="7936" width="12.5703125" style="35"/>
    <col min="7937" max="7937" width="3.42578125" style="35" customWidth="1"/>
    <col min="7938" max="7938" width="29.140625" style="35" customWidth="1"/>
    <col min="7939" max="7942" width="14.7109375" style="35" customWidth="1"/>
    <col min="7943" max="7943" width="14.140625" style="35" customWidth="1"/>
    <col min="7944" max="7945" width="13.7109375" style="35" customWidth="1"/>
    <col min="7946" max="7946" width="0.5703125" style="35" customWidth="1"/>
    <col min="7947" max="7947" width="5.7109375" style="35" customWidth="1"/>
    <col min="7948" max="7948" width="9.28515625" style="35" customWidth="1"/>
    <col min="7949" max="7949" width="28.7109375" style="35" customWidth="1"/>
    <col min="7950" max="8017" width="5.7109375" style="35" customWidth="1"/>
    <col min="8018" max="8192" width="12.5703125" style="35"/>
    <col min="8193" max="8193" width="3.42578125" style="35" customWidth="1"/>
    <col min="8194" max="8194" width="29.140625" style="35" customWidth="1"/>
    <col min="8195" max="8198" width="14.7109375" style="35" customWidth="1"/>
    <col min="8199" max="8199" width="14.140625" style="35" customWidth="1"/>
    <col min="8200" max="8201" width="13.7109375" style="35" customWidth="1"/>
    <col min="8202" max="8202" width="0.5703125" style="35" customWidth="1"/>
    <col min="8203" max="8203" width="5.7109375" style="35" customWidth="1"/>
    <col min="8204" max="8204" width="9.28515625" style="35" customWidth="1"/>
    <col min="8205" max="8205" width="28.7109375" style="35" customWidth="1"/>
    <col min="8206" max="8273" width="5.7109375" style="35" customWidth="1"/>
    <col min="8274" max="8448" width="12.5703125" style="35"/>
    <col min="8449" max="8449" width="3.42578125" style="35" customWidth="1"/>
    <col min="8450" max="8450" width="29.140625" style="35" customWidth="1"/>
    <col min="8451" max="8454" width="14.7109375" style="35" customWidth="1"/>
    <col min="8455" max="8455" width="14.140625" style="35" customWidth="1"/>
    <col min="8456" max="8457" width="13.7109375" style="35" customWidth="1"/>
    <col min="8458" max="8458" width="0.5703125" style="35" customWidth="1"/>
    <col min="8459" max="8459" width="5.7109375" style="35" customWidth="1"/>
    <col min="8460" max="8460" width="9.28515625" style="35" customWidth="1"/>
    <col min="8461" max="8461" width="28.7109375" style="35" customWidth="1"/>
    <col min="8462" max="8529" width="5.7109375" style="35" customWidth="1"/>
    <col min="8530" max="8704" width="12.5703125" style="35"/>
    <col min="8705" max="8705" width="3.42578125" style="35" customWidth="1"/>
    <col min="8706" max="8706" width="29.140625" style="35" customWidth="1"/>
    <col min="8707" max="8710" width="14.7109375" style="35" customWidth="1"/>
    <col min="8711" max="8711" width="14.140625" style="35" customWidth="1"/>
    <col min="8712" max="8713" width="13.7109375" style="35" customWidth="1"/>
    <col min="8714" max="8714" width="0.5703125" style="35" customWidth="1"/>
    <col min="8715" max="8715" width="5.7109375" style="35" customWidth="1"/>
    <col min="8716" max="8716" width="9.28515625" style="35" customWidth="1"/>
    <col min="8717" max="8717" width="28.7109375" style="35" customWidth="1"/>
    <col min="8718" max="8785" width="5.7109375" style="35" customWidth="1"/>
    <col min="8786" max="8960" width="12.5703125" style="35"/>
    <col min="8961" max="8961" width="3.42578125" style="35" customWidth="1"/>
    <col min="8962" max="8962" width="29.140625" style="35" customWidth="1"/>
    <col min="8963" max="8966" width="14.7109375" style="35" customWidth="1"/>
    <col min="8967" max="8967" width="14.140625" style="35" customWidth="1"/>
    <col min="8968" max="8969" width="13.7109375" style="35" customWidth="1"/>
    <col min="8970" max="8970" width="0.5703125" style="35" customWidth="1"/>
    <col min="8971" max="8971" width="5.7109375" style="35" customWidth="1"/>
    <col min="8972" max="8972" width="9.28515625" style="35" customWidth="1"/>
    <col min="8973" max="8973" width="28.7109375" style="35" customWidth="1"/>
    <col min="8974" max="9041" width="5.7109375" style="35" customWidth="1"/>
    <col min="9042" max="9216" width="12.5703125" style="35"/>
    <col min="9217" max="9217" width="3.42578125" style="35" customWidth="1"/>
    <col min="9218" max="9218" width="29.140625" style="35" customWidth="1"/>
    <col min="9219" max="9222" width="14.7109375" style="35" customWidth="1"/>
    <col min="9223" max="9223" width="14.140625" style="35" customWidth="1"/>
    <col min="9224" max="9225" width="13.7109375" style="35" customWidth="1"/>
    <col min="9226" max="9226" width="0.5703125" style="35" customWidth="1"/>
    <col min="9227" max="9227" width="5.7109375" style="35" customWidth="1"/>
    <col min="9228" max="9228" width="9.28515625" style="35" customWidth="1"/>
    <col min="9229" max="9229" width="28.7109375" style="35" customWidth="1"/>
    <col min="9230" max="9297" width="5.7109375" style="35" customWidth="1"/>
    <col min="9298" max="9472" width="12.5703125" style="35"/>
    <col min="9473" max="9473" width="3.42578125" style="35" customWidth="1"/>
    <col min="9474" max="9474" width="29.140625" style="35" customWidth="1"/>
    <col min="9475" max="9478" width="14.7109375" style="35" customWidth="1"/>
    <col min="9479" max="9479" width="14.140625" style="35" customWidth="1"/>
    <col min="9480" max="9481" width="13.7109375" style="35" customWidth="1"/>
    <col min="9482" max="9482" width="0.5703125" style="35" customWidth="1"/>
    <col min="9483" max="9483" width="5.7109375" style="35" customWidth="1"/>
    <col min="9484" max="9484" width="9.28515625" style="35" customWidth="1"/>
    <col min="9485" max="9485" width="28.7109375" style="35" customWidth="1"/>
    <col min="9486" max="9553" width="5.7109375" style="35" customWidth="1"/>
    <col min="9554" max="9728" width="12.5703125" style="35"/>
    <col min="9729" max="9729" width="3.42578125" style="35" customWidth="1"/>
    <col min="9730" max="9730" width="29.140625" style="35" customWidth="1"/>
    <col min="9731" max="9734" width="14.7109375" style="35" customWidth="1"/>
    <col min="9735" max="9735" width="14.140625" style="35" customWidth="1"/>
    <col min="9736" max="9737" width="13.7109375" style="35" customWidth="1"/>
    <col min="9738" max="9738" width="0.5703125" style="35" customWidth="1"/>
    <col min="9739" max="9739" width="5.7109375" style="35" customWidth="1"/>
    <col min="9740" max="9740" width="9.28515625" style="35" customWidth="1"/>
    <col min="9741" max="9741" width="28.7109375" style="35" customWidth="1"/>
    <col min="9742" max="9809" width="5.7109375" style="35" customWidth="1"/>
    <col min="9810" max="9984" width="12.5703125" style="35"/>
    <col min="9985" max="9985" width="3.42578125" style="35" customWidth="1"/>
    <col min="9986" max="9986" width="29.140625" style="35" customWidth="1"/>
    <col min="9987" max="9990" width="14.7109375" style="35" customWidth="1"/>
    <col min="9991" max="9991" width="14.140625" style="35" customWidth="1"/>
    <col min="9992" max="9993" width="13.7109375" style="35" customWidth="1"/>
    <col min="9994" max="9994" width="0.5703125" style="35" customWidth="1"/>
    <col min="9995" max="9995" width="5.7109375" style="35" customWidth="1"/>
    <col min="9996" max="9996" width="9.28515625" style="35" customWidth="1"/>
    <col min="9997" max="9997" width="28.7109375" style="35" customWidth="1"/>
    <col min="9998" max="10065" width="5.7109375" style="35" customWidth="1"/>
    <col min="10066" max="10240" width="12.5703125" style="35"/>
    <col min="10241" max="10241" width="3.42578125" style="35" customWidth="1"/>
    <col min="10242" max="10242" width="29.140625" style="35" customWidth="1"/>
    <col min="10243" max="10246" width="14.7109375" style="35" customWidth="1"/>
    <col min="10247" max="10247" width="14.140625" style="35" customWidth="1"/>
    <col min="10248" max="10249" width="13.7109375" style="35" customWidth="1"/>
    <col min="10250" max="10250" width="0.5703125" style="35" customWidth="1"/>
    <col min="10251" max="10251" width="5.7109375" style="35" customWidth="1"/>
    <col min="10252" max="10252" width="9.28515625" style="35" customWidth="1"/>
    <col min="10253" max="10253" width="28.7109375" style="35" customWidth="1"/>
    <col min="10254" max="10321" width="5.7109375" style="35" customWidth="1"/>
    <col min="10322" max="10496" width="12.5703125" style="35"/>
    <col min="10497" max="10497" width="3.42578125" style="35" customWidth="1"/>
    <col min="10498" max="10498" width="29.140625" style="35" customWidth="1"/>
    <col min="10499" max="10502" width="14.7109375" style="35" customWidth="1"/>
    <col min="10503" max="10503" width="14.140625" style="35" customWidth="1"/>
    <col min="10504" max="10505" width="13.7109375" style="35" customWidth="1"/>
    <col min="10506" max="10506" width="0.5703125" style="35" customWidth="1"/>
    <col min="10507" max="10507" width="5.7109375" style="35" customWidth="1"/>
    <col min="10508" max="10508" width="9.28515625" style="35" customWidth="1"/>
    <col min="10509" max="10509" width="28.7109375" style="35" customWidth="1"/>
    <col min="10510" max="10577" width="5.7109375" style="35" customWidth="1"/>
    <col min="10578" max="10752" width="12.5703125" style="35"/>
    <col min="10753" max="10753" width="3.42578125" style="35" customWidth="1"/>
    <col min="10754" max="10754" width="29.140625" style="35" customWidth="1"/>
    <col min="10755" max="10758" width="14.7109375" style="35" customWidth="1"/>
    <col min="10759" max="10759" width="14.140625" style="35" customWidth="1"/>
    <col min="10760" max="10761" width="13.7109375" style="35" customWidth="1"/>
    <col min="10762" max="10762" width="0.5703125" style="35" customWidth="1"/>
    <col min="10763" max="10763" width="5.7109375" style="35" customWidth="1"/>
    <col min="10764" max="10764" width="9.28515625" style="35" customWidth="1"/>
    <col min="10765" max="10765" width="28.7109375" style="35" customWidth="1"/>
    <col min="10766" max="10833" width="5.7109375" style="35" customWidth="1"/>
    <col min="10834" max="11008" width="12.5703125" style="35"/>
    <col min="11009" max="11009" width="3.42578125" style="35" customWidth="1"/>
    <col min="11010" max="11010" width="29.140625" style="35" customWidth="1"/>
    <col min="11011" max="11014" width="14.7109375" style="35" customWidth="1"/>
    <col min="11015" max="11015" width="14.140625" style="35" customWidth="1"/>
    <col min="11016" max="11017" width="13.7109375" style="35" customWidth="1"/>
    <col min="11018" max="11018" width="0.5703125" style="35" customWidth="1"/>
    <col min="11019" max="11019" width="5.7109375" style="35" customWidth="1"/>
    <col min="11020" max="11020" width="9.28515625" style="35" customWidth="1"/>
    <col min="11021" max="11021" width="28.7109375" style="35" customWidth="1"/>
    <col min="11022" max="11089" width="5.7109375" style="35" customWidth="1"/>
    <col min="11090" max="11264" width="12.5703125" style="35"/>
    <col min="11265" max="11265" width="3.42578125" style="35" customWidth="1"/>
    <col min="11266" max="11266" width="29.140625" style="35" customWidth="1"/>
    <col min="11267" max="11270" width="14.7109375" style="35" customWidth="1"/>
    <col min="11271" max="11271" width="14.140625" style="35" customWidth="1"/>
    <col min="11272" max="11273" width="13.7109375" style="35" customWidth="1"/>
    <col min="11274" max="11274" width="0.5703125" style="35" customWidth="1"/>
    <col min="11275" max="11275" width="5.7109375" style="35" customWidth="1"/>
    <col min="11276" max="11276" width="9.28515625" style="35" customWidth="1"/>
    <col min="11277" max="11277" width="28.7109375" style="35" customWidth="1"/>
    <col min="11278" max="11345" width="5.7109375" style="35" customWidth="1"/>
    <col min="11346" max="11520" width="12.5703125" style="35"/>
    <col min="11521" max="11521" width="3.42578125" style="35" customWidth="1"/>
    <col min="11522" max="11522" width="29.140625" style="35" customWidth="1"/>
    <col min="11523" max="11526" width="14.7109375" style="35" customWidth="1"/>
    <col min="11527" max="11527" width="14.140625" style="35" customWidth="1"/>
    <col min="11528" max="11529" width="13.7109375" style="35" customWidth="1"/>
    <col min="11530" max="11530" width="0.5703125" style="35" customWidth="1"/>
    <col min="11531" max="11531" width="5.7109375" style="35" customWidth="1"/>
    <col min="11532" max="11532" width="9.28515625" style="35" customWidth="1"/>
    <col min="11533" max="11533" width="28.7109375" style="35" customWidth="1"/>
    <col min="11534" max="11601" width="5.7109375" style="35" customWidth="1"/>
    <col min="11602" max="11776" width="12.5703125" style="35"/>
    <col min="11777" max="11777" width="3.42578125" style="35" customWidth="1"/>
    <col min="11778" max="11778" width="29.140625" style="35" customWidth="1"/>
    <col min="11779" max="11782" width="14.7109375" style="35" customWidth="1"/>
    <col min="11783" max="11783" width="14.140625" style="35" customWidth="1"/>
    <col min="11784" max="11785" width="13.7109375" style="35" customWidth="1"/>
    <col min="11786" max="11786" width="0.5703125" style="35" customWidth="1"/>
    <col min="11787" max="11787" width="5.7109375" style="35" customWidth="1"/>
    <col min="11788" max="11788" width="9.28515625" style="35" customWidth="1"/>
    <col min="11789" max="11789" width="28.7109375" style="35" customWidth="1"/>
    <col min="11790" max="11857" width="5.7109375" style="35" customWidth="1"/>
    <col min="11858" max="12032" width="12.5703125" style="35"/>
    <col min="12033" max="12033" width="3.42578125" style="35" customWidth="1"/>
    <col min="12034" max="12034" width="29.140625" style="35" customWidth="1"/>
    <col min="12035" max="12038" width="14.7109375" style="35" customWidth="1"/>
    <col min="12039" max="12039" width="14.140625" style="35" customWidth="1"/>
    <col min="12040" max="12041" width="13.7109375" style="35" customWidth="1"/>
    <col min="12042" max="12042" width="0.5703125" style="35" customWidth="1"/>
    <col min="12043" max="12043" width="5.7109375" style="35" customWidth="1"/>
    <col min="12044" max="12044" width="9.28515625" style="35" customWidth="1"/>
    <col min="12045" max="12045" width="28.7109375" style="35" customWidth="1"/>
    <col min="12046" max="12113" width="5.7109375" style="35" customWidth="1"/>
    <col min="12114" max="12288" width="12.5703125" style="35"/>
    <col min="12289" max="12289" width="3.42578125" style="35" customWidth="1"/>
    <col min="12290" max="12290" width="29.140625" style="35" customWidth="1"/>
    <col min="12291" max="12294" width="14.7109375" style="35" customWidth="1"/>
    <col min="12295" max="12295" width="14.140625" style="35" customWidth="1"/>
    <col min="12296" max="12297" width="13.7109375" style="35" customWidth="1"/>
    <col min="12298" max="12298" width="0.5703125" style="35" customWidth="1"/>
    <col min="12299" max="12299" width="5.7109375" style="35" customWidth="1"/>
    <col min="12300" max="12300" width="9.28515625" style="35" customWidth="1"/>
    <col min="12301" max="12301" width="28.7109375" style="35" customWidth="1"/>
    <col min="12302" max="12369" width="5.7109375" style="35" customWidth="1"/>
    <col min="12370" max="12544" width="12.5703125" style="35"/>
    <col min="12545" max="12545" width="3.42578125" style="35" customWidth="1"/>
    <col min="12546" max="12546" width="29.140625" style="35" customWidth="1"/>
    <col min="12547" max="12550" width="14.7109375" style="35" customWidth="1"/>
    <col min="12551" max="12551" width="14.140625" style="35" customWidth="1"/>
    <col min="12552" max="12553" width="13.7109375" style="35" customWidth="1"/>
    <col min="12554" max="12554" width="0.5703125" style="35" customWidth="1"/>
    <col min="12555" max="12555" width="5.7109375" style="35" customWidth="1"/>
    <col min="12556" max="12556" width="9.28515625" style="35" customWidth="1"/>
    <col min="12557" max="12557" width="28.7109375" style="35" customWidth="1"/>
    <col min="12558" max="12625" width="5.7109375" style="35" customWidth="1"/>
    <col min="12626" max="12800" width="12.5703125" style="35"/>
    <col min="12801" max="12801" width="3.42578125" style="35" customWidth="1"/>
    <col min="12802" max="12802" width="29.140625" style="35" customWidth="1"/>
    <col min="12803" max="12806" width="14.7109375" style="35" customWidth="1"/>
    <col min="12807" max="12807" width="14.140625" style="35" customWidth="1"/>
    <col min="12808" max="12809" width="13.7109375" style="35" customWidth="1"/>
    <col min="12810" max="12810" width="0.5703125" style="35" customWidth="1"/>
    <col min="12811" max="12811" width="5.7109375" style="35" customWidth="1"/>
    <col min="12812" max="12812" width="9.28515625" style="35" customWidth="1"/>
    <col min="12813" max="12813" width="28.7109375" style="35" customWidth="1"/>
    <col min="12814" max="12881" width="5.7109375" style="35" customWidth="1"/>
    <col min="12882" max="13056" width="12.5703125" style="35"/>
    <col min="13057" max="13057" width="3.42578125" style="35" customWidth="1"/>
    <col min="13058" max="13058" width="29.140625" style="35" customWidth="1"/>
    <col min="13059" max="13062" width="14.7109375" style="35" customWidth="1"/>
    <col min="13063" max="13063" width="14.140625" style="35" customWidth="1"/>
    <col min="13064" max="13065" width="13.7109375" style="35" customWidth="1"/>
    <col min="13066" max="13066" width="0.5703125" style="35" customWidth="1"/>
    <col min="13067" max="13067" width="5.7109375" style="35" customWidth="1"/>
    <col min="13068" max="13068" width="9.28515625" style="35" customWidth="1"/>
    <col min="13069" max="13069" width="28.7109375" style="35" customWidth="1"/>
    <col min="13070" max="13137" width="5.7109375" style="35" customWidth="1"/>
    <col min="13138" max="13312" width="12.5703125" style="35"/>
    <col min="13313" max="13313" width="3.42578125" style="35" customWidth="1"/>
    <col min="13314" max="13314" width="29.140625" style="35" customWidth="1"/>
    <col min="13315" max="13318" width="14.7109375" style="35" customWidth="1"/>
    <col min="13319" max="13319" width="14.140625" style="35" customWidth="1"/>
    <col min="13320" max="13321" width="13.7109375" style="35" customWidth="1"/>
    <col min="13322" max="13322" width="0.5703125" style="35" customWidth="1"/>
    <col min="13323" max="13323" width="5.7109375" style="35" customWidth="1"/>
    <col min="13324" max="13324" width="9.28515625" style="35" customWidth="1"/>
    <col min="13325" max="13325" width="28.7109375" style="35" customWidth="1"/>
    <col min="13326" max="13393" width="5.7109375" style="35" customWidth="1"/>
    <col min="13394" max="13568" width="12.5703125" style="35"/>
    <col min="13569" max="13569" width="3.42578125" style="35" customWidth="1"/>
    <col min="13570" max="13570" width="29.140625" style="35" customWidth="1"/>
    <col min="13571" max="13574" width="14.7109375" style="35" customWidth="1"/>
    <col min="13575" max="13575" width="14.140625" style="35" customWidth="1"/>
    <col min="13576" max="13577" width="13.7109375" style="35" customWidth="1"/>
    <col min="13578" max="13578" width="0.5703125" style="35" customWidth="1"/>
    <col min="13579" max="13579" width="5.7109375" style="35" customWidth="1"/>
    <col min="13580" max="13580" width="9.28515625" style="35" customWidth="1"/>
    <col min="13581" max="13581" width="28.7109375" style="35" customWidth="1"/>
    <col min="13582" max="13649" width="5.7109375" style="35" customWidth="1"/>
    <col min="13650" max="13824" width="12.5703125" style="35"/>
    <col min="13825" max="13825" width="3.42578125" style="35" customWidth="1"/>
    <col min="13826" max="13826" width="29.140625" style="35" customWidth="1"/>
    <col min="13827" max="13830" width="14.7109375" style="35" customWidth="1"/>
    <col min="13831" max="13831" width="14.140625" style="35" customWidth="1"/>
    <col min="13832" max="13833" width="13.7109375" style="35" customWidth="1"/>
    <col min="13834" max="13834" width="0.5703125" style="35" customWidth="1"/>
    <col min="13835" max="13835" width="5.7109375" style="35" customWidth="1"/>
    <col min="13836" max="13836" width="9.28515625" style="35" customWidth="1"/>
    <col min="13837" max="13837" width="28.7109375" style="35" customWidth="1"/>
    <col min="13838" max="13905" width="5.7109375" style="35" customWidth="1"/>
    <col min="13906" max="14080" width="12.5703125" style="35"/>
    <col min="14081" max="14081" width="3.42578125" style="35" customWidth="1"/>
    <col min="14082" max="14082" width="29.140625" style="35" customWidth="1"/>
    <col min="14083" max="14086" width="14.7109375" style="35" customWidth="1"/>
    <col min="14087" max="14087" width="14.140625" style="35" customWidth="1"/>
    <col min="14088" max="14089" width="13.7109375" style="35" customWidth="1"/>
    <col min="14090" max="14090" width="0.5703125" style="35" customWidth="1"/>
    <col min="14091" max="14091" width="5.7109375" style="35" customWidth="1"/>
    <col min="14092" max="14092" width="9.28515625" style="35" customWidth="1"/>
    <col min="14093" max="14093" width="28.7109375" style="35" customWidth="1"/>
    <col min="14094" max="14161" width="5.7109375" style="35" customWidth="1"/>
    <col min="14162" max="14336" width="12.5703125" style="35"/>
    <col min="14337" max="14337" width="3.42578125" style="35" customWidth="1"/>
    <col min="14338" max="14338" width="29.140625" style="35" customWidth="1"/>
    <col min="14339" max="14342" width="14.7109375" style="35" customWidth="1"/>
    <col min="14343" max="14343" width="14.140625" style="35" customWidth="1"/>
    <col min="14344" max="14345" width="13.7109375" style="35" customWidth="1"/>
    <col min="14346" max="14346" width="0.5703125" style="35" customWidth="1"/>
    <col min="14347" max="14347" width="5.7109375" style="35" customWidth="1"/>
    <col min="14348" max="14348" width="9.28515625" style="35" customWidth="1"/>
    <col min="14349" max="14349" width="28.7109375" style="35" customWidth="1"/>
    <col min="14350" max="14417" width="5.7109375" style="35" customWidth="1"/>
    <col min="14418" max="14592" width="12.5703125" style="35"/>
    <col min="14593" max="14593" width="3.42578125" style="35" customWidth="1"/>
    <col min="14594" max="14594" width="29.140625" style="35" customWidth="1"/>
    <col min="14595" max="14598" width="14.7109375" style="35" customWidth="1"/>
    <col min="14599" max="14599" width="14.140625" style="35" customWidth="1"/>
    <col min="14600" max="14601" width="13.7109375" style="35" customWidth="1"/>
    <col min="14602" max="14602" width="0.5703125" style="35" customWidth="1"/>
    <col min="14603" max="14603" width="5.7109375" style="35" customWidth="1"/>
    <col min="14604" max="14604" width="9.28515625" style="35" customWidth="1"/>
    <col min="14605" max="14605" width="28.7109375" style="35" customWidth="1"/>
    <col min="14606" max="14673" width="5.7109375" style="35" customWidth="1"/>
    <col min="14674" max="14848" width="12.5703125" style="35"/>
    <col min="14849" max="14849" width="3.42578125" style="35" customWidth="1"/>
    <col min="14850" max="14850" width="29.140625" style="35" customWidth="1"/>
    <col min="14851" max="14854" width="14.7109375" style="35" customWidth="1"/>
    <col min="14855" max="14855" width="14.140625" style="35" customWidth="1"/>
    <col min="14856" max="14857" width="13.7109375" style="35" customWidth="1"/>
    <col min="14858" max="14858" width="0.5703125" style="35" customWidth="1"/>
    <col min="14859" max="14859" width="5.7109375" style="35" customWidth="1"/>
    <col min="14860" max="14860" width="9.28515625" style="35" customWidth="1"/>
    <col min="14861" max="14861" width="28.7109375" style="35" customWidth="1"/>
    <col min="14862" max="14929" width="5.7109375" style="35" customWidth="1"/>
    <col min="14930" max="15104" width="12.5703125" style="35"/>
    <col min="15105" max="15105" width="3.42578125" style="35" customWidth="1"/>
    <col min="15106" max="15106" width="29.140625" style="35" customWidth="1"/>
    <col min="15107" max="15110" width="14.7109375" style="35" customWidth="1"/>
    <col min="15111" max="15111" width="14.140625" style="35" customWidth="1"/>
    <col min="15112" max="15113" width="13.7109375" style="35" customWidth="1"/>
    <col min="15114" max="15114" width="0.5703125" style="35" customWidth="1"/>
    <col min="15115" max="15115" width="5.7109375" style="35" customWidth="1"/>
    <col min="15116" max="15116" width="9.28515625" style="35" customWidth="1"/>
    <col min="15117" max="15117" width="28.7109375" style="35" customWidth="1"/>
    <col min="15118" max="15185" width="5.7109375" style="35" customWidth="1"/>
    <col min="15186" max="15360" width="12.5703125" style="35"/>
    <col min="15361" max="15361" width="3.42578125" style="35" customWidth="1"/>
    <col min="15362" max="15362" width="29.140625" style="35" customWidth="1"/>
    <col min="15363" max="15366" width="14.7109375" style="35" customWidth="1"/>
    <col min="15367" max="15367" width="14.140625" style="35" customWidth="1"/>
    <col min="15368" max="15369" width="13.7109375" style="35" customWidth="1"/>
    <col min="15370" max="15370" width="0.5703125" style="35" customWidth="1"/>
    <col min="15371" max="15371" width="5.7109375" style="35" customWidth="1"/>
    <col min="15372" max="15372" width="9.28515625" style="35" customWidth="1"/>
    <col min="15373" max="15373" width="28.7109375" style="35" customWidth="1"/>
    <col min="15374" max="15441" width="5.7109375" style="35" customWidth="1"/>
    <col min="15442" max="15616" width="12.5703125" style="35"/>
    <col min="15617" max="15617" width="3.42578125" style="35" customWidth="1"/>
    <col min="15618" max="15618" width="29.140625" style="35" customWidth="1"/>
    <col min="15619" max="15622" width="14.7109375" style="35" customWidth="1"/>
    <col min="15623" max="15623" width="14.140625" style="35" customWidth="1"/>
    <col min="15624" max="15625" width="13.7109375" style="35" customWidth="1"/>
    <col min="15626" max="15626" width="0.5703125" style="35" customWidth="1"/>
    <col min="15627" max="15627" width="5.7109375" style="35" customWidth="1"/>
    <col min="15628" max="15628" width="9.28515625" style="35" customWidth="1"/>
    <col min="15629" max="15629" width="28.7109375" style="35" customWidth="1"/>
    <col min="15630" max="15697" width="5.7109375" style="35" customWidth="1"/>
    <col min="15698" max="15872" width="12.5703125" style="35"/>
    <col min="15873" max="15873" width="3.42578125" style="35" customWidth="1"/>
    <col min="15874" max="15874" width="29.140625" style="35" customWidth="1"/>
    <col min="15875" max="15878" width="14.7109375" style="35" customWidth="1"/>
    <col min="15879" max="15879" width="14.140625" style="35" customWidth="1"/>
    <col min="15880" max="15881" width="13.7109375" style="35" customWidth="1"/>
    <col min="15882" max="15882" width="0.5703125" style="35" customWidth="1"/>
    <col min="15883" max="15883" width="5.7109375" style="35" customWidth="1"/>
    <col min="15884" max="15884" width="9.28515625" style="35" customWidth="1"/>
    <col min="15885" max="15885" width="28.7109375" style="35" customWidth="1"/>
    <col min="15886" max="15953" width="5.7109375" style="35" customWidth="1"/>
    <col min="15954" max="16128" width="12.5703125" style="35"/>
    <col min="16129" max="16129" width="3.42578125" style="35" customWidth="1"/>
    <col min="16130" max="16130" width="29.140625" style="35" customWidth="1"/>
    <col min="16131" max="16134" width="14.7109375" style="35" customWidth="1"/>
    <col min="16135" max="16135" width="14.140625" style="35" customWidth="1"/>
    <col min="16136" max="16137" width="13.7109375" style="35" customWidth="1"/>
    <col min="16138" max="16138" width="0.5703125" style="35" customWidth="1"/>
    <col min="16139" max="16139" width="5.7109375" style="35" customWidth="1"/>
    <col min="16140" max="16140" width="9.28515625" style="35" customWidth="1"/>
    <col min="16141" max="16141" width="28.7109375" style="35" customWidth="1"/>
    <col min="16142" max="16209" width="5.7109375" style="35" customWidth="1"/>
    <col min="16210" max="16384" width="12.5703125" style="35"/>
  </cols>
  <sheetData>
    <row r="1" spans="1:16" s="29" customFormat="1" ht="20.25" x14ac:dyDescent="0.3">
      <c r="A1" s="27" t="s">
        <v>658</v>
      </c>
      <c r="B1" s="28"/>
      <c r="C1" s="28"/>
      <c r="D1" s="28"/>
      <c r="E1" s="28"/>
      <c r="F1" s="28"/>
      <c r="G1" s="28"/>
      <c r="H1" s="28"/>
      <c r="I1" s="28"/>
    </row>
    <row r="2" spans="1:16" s="29" customFormat="1" x14ac:dyDescent="0.2">
      <c r="A2" s="137" t="s">
        <v>689</v>
      </c>
      <c r="B2" s="137"/>
      <c r="C2" s="137"/>
      <c r="D2" s="137"/>
      <c r="E2" s="137"/>
      <c r="F2" s="137"/>
      <c r="G2" s="137"/>
      <c r="H2" s="137"/>
      <c r="I2" s="137"/>
    </row>
    <row r="3" spans="1:16" s="29" customFormat="1" x14ac:dyDescent="0.2">
      <c r="A3" s="30" t="s">
        <v>677</v>
      </c>
      <c r="B3" s="28"/>
      <c r="C3" s="28"/>
      <c r="D3" s="28"/>
      <c r="E3" s="28"/>
      <c r="F3" s="28"/>
      <c r="G3" s="28"/>
      <c r="H3" s="28"/>
      <c r="I3" s="28"/>
    </row>
    <row r="4" spans="1:16" s="29" customFormat="1" ht="13.5" thickBot="1" x14ac:dyDescent="0.25">
      <c r="A4" s="138"/>
      <c r="B4" s="138"/>
      <c r="C4" s="138"/>
      <c r="D4" s="138"/>
      <c r="E4" s="138"/>
      <c r="F4" s="138"/>
      <c r="G4" s="138"/>
      <c r="H4" s="138"/>
      <c r="I4" s="138"/>
      <c r="J4" s="31"/>
    </row>
    <row r="5" spans="1:16" ht="4.5" customHeight="1" x14ac:dyDescent="0.2">
      <c r="A5" s="32"/>
      <c r="B5" s="33"/>
      <c r="C5" s="34"/>
      <c r="D5" s="34"/>
      <c r="E5" s="34"/>
      <c r="F5" s="34"/>
      <c r="G5" s="34"/>
      <c r="H5" s="34"/>
      <c r="I5" s="34"/>
      <c r="J5" s="34"/>
    </row>
    <row r="6" spans="1:16" ht="15" customHeight="1" x14ac:dyDescent="0.2">
      <c r="A6" s="139" t="s">
        <v>659</v>
      </c>
      <c r="B6" s="140"/>
      <c r="C6" s="141">
        <v>2017</v>
      </c>
      <c r="D6" s="142"/>
      <c r="E6" s="143" t="s">
        <v>687</v>
      </c>
      <c r="F6" s="144"/>
      <c r="G6" s="144"/>
      <c r="H6" s="145"/>
      <c r="I6" s="146" t="s">
        <v>660</v>
      </c>
      <c r="J6" s="36"/>
    </row>
    <row r="7" spans="1:16" ht="12.75" customHeight="1" x14ac:dyDescent="0.2">
      <c r="A7" s="139"/>
      <c r="B7" s="140"/>
      <c r="C7" s="147" t="s">
        <v>661</v>
      </c>
      <c r="D7" s="147" t="s">
        <v>678</v>
      </c>
      <c r="E7" s="147" t="s">
        <v>679</v>
      </c>
      <c r="F7" s="148" t="s">
        <v>662</v>
      </c>
      <c r="G7" s="132" t="s">
        <v>663</v>
      </c>
      <c r="H7" s="133"/>
      <c r="I7" s="146"/>
      <c r="J7" s="37"/>
    </row>
    <row r="8" spans="1:16" ht="12.75" customHeight="1" x14ac:dyDescent="0.2">
      <c r="A8" s="139"/>
      <c r="B8" s="140"/>
      <c r="C8" s="135"/>
      <c r="D8" s="135"/>
      <c r="E8" s="135"/>
      <c r="F8" s="146"/>
      <c r="G8" s="134" t="s">
        <v>680</v>
      </c>
      <c r="H8" s="134" t="s">
        <v>681</v>
      </c>
      <c r="I8" s="146"/>
      <c r="J8" s="37"/>
    </row>
    <row r="9" spans="1:16" x14ac:dyDescent="0.2">
      <c r="A9" s="139"/>
      <c r="B9" s="140"/>
      <c r="C9" s="135"/>
      <c r="D9" s="135"/>
      <c r="E9" s="135"/>
      <c r="F9" s="146"/>
      <c r="G9" s="135"/>
      <c r="H9" s="135"/>
      <c r="I9" s="146"/>
      <c r="J9" s="37"/>
    </row>
    <row r="10" spans="1:16" s="39" customFormat="1" ht="11.25" customHeight="1" x14ac:dyDescent="0.2">
      <c r="A10" s="139"/>
      <c r="B10" s="140"/>
      <c r="C10" s="75">
        <v>1</v>
      </c>
      <c r="D10" s="75">
        <v>2</v>
      </c>
      <c r="E10" s="75">
        <v>3</v>
      </c>
      <c r="F10" s="75">
        <v>4</v>
      </c>
      <c r="G10" s="76" t="s">
        <v>682</v>
      </c>
      <c r="H10" s="76" t="s">
        <v>683</v>
      </c>
      <c r="I10" s="77" t="s">
        <v>684</v>
      </c>
      <c r="J10" s="38"/>
    </row>
    <row r="11" spans="1:16" ht="4.5" customHeight="1" thickBot="1" x14ac:dyDescent="0.25">
      <c r="A11" s="40"/>
      <c r="B11" s="41"/>
      <c r="C11" s="42"/>
      <c r="D11" s="42"/>
      <c r="E11" s="42"/>
      <c r="F11" s="42"/>
      <c r="G11" s="42"/>
      <c r="H11" s="42"/>
      <c r="I11" s="42"/>
      <c r="J11" s="42"/>
    </row>
    <row r="12" spans="1:16" ht="8.1" customHeight="1" x14ac:dyDescent="0.2">
      <c r="B12" s="33"/>
      <c r="C12" s="83"/>
      <c r="D12" s="83"/>
      <c r="E12" s="83"/>
      <c r="F12" s="112"/>
      <c r="G12" s="83"/>
      <c r="H12" s="83"/>
      <c r="I12" s="44"/>
      <c r="J12" s="44"/>
    </row>
    <row r="13" spans="1:16" s="48" customFormat="1" ht="15" x14ac:dyDescent="0.25">
      <c r="A13" s="45" t="s">
        <v>664</v>
      </c>
      <c r="B13" s="84"/>
      <c r="C13" s="95">
        <f>+C14</f>
        <v>4309455696</v>
      </c>
      <c r="D13" s="95">
        <f>+D14</f>
        <v>4309455696</v>
      </c>
      <c r="E13" s="95">
        <f>+E14</f>
        <v>946269201</v>
      </c>
      <c r="F13" s="95">
        <f>+F14</f>
        <v>724197928</v>
      </c>
      <c r="G13" s="95">
        <f>+G14</f>
        <v>-222071273</v>
      </c>
      <c r="H13" s="85">
        <f>IF(E13=0,0,(F13/E13)-1)*100</f>
        <v>-23.468086329484162</v>
      </c>
      <c r="I13" s="85">
        <f>IF(D13=0,0,(F13/D13)*100)</f>
        <v>16.80485841105628</v>
      </c>
      <c r="J13" s="46"/>
      <c r="K13" s="47"/>
      <c r="L13" s="136"/>
      <c r="M13" s="136"/>
      <c r="P13" s="47"/>
    </row>
    <row r="14" spans="1:16" s="48" customFormat="1" ht="15" x14ac:dyDescent="0.25">
      <c r="A14" s="50"/>
      <c r="B14" s="51" t="s">
        <v>685</v>
      </c>
      <c r="C14" s="98">
        <v>4309455696</v>
      </c>
      <c r="D14" s="98">
        <v>4309455696</v>
      </c>
      <c r="E14" s="108">
        <v>946269201</v>
      </c>
      <c r="F14" s="113">
        <v>724197928</v>
      </c>
      <c r="G14" s="99">
        <f>F14-E14</f>
        <v>-222071273</v>
      </c>
      <c r="H14" s="81">
        <f>IF(E14=0,0,(F14/E14)-1)*100</f>
        <v>-23.468086329484162</v>
      </c>
      <c r="I14" s="81">
        <f>IF(D14=0,0,(F14/D14)*100)</f>
        <v>16.80485841105628</v>
      </c>
      <c r="J14" s="46"/>
      <c r="K14" s="47"/>
      <c r="L14" s="47"/>
      <c r="P14" s="47"/>
    </row>
    <row r="15" spans="1:16" s="54" customFormat="1" ht="8.1" customHeight="1" x14ac:dyDescent="0.25">
      <c r="A15" s="50"/>
      <c r="B15" s="131"/>
      <c r="C15" s="149"/>
      <c r="D15" s="149"/>
      <c r="E15" s="149"/>
      <c r="F15" s="150"/>
      <c r="G15" s="100"/>
      <c r="H15" s="89"/>
      <c r="I15" s="89"/>
      <c r="J15" s="53"/>
    </row>
    <row r="16" spans="1:16" s="48" customFormat="1" ht="15.75" x14ac:dyDescent="0.25">
      <c r="A16" s="55" t="s">
        <v>665</v>
      </c>
      <c r="B16" s="90"/>
      <c r="C16" s="101">
        <f>+C18+C24+C28+C23</f>
        <v>4309455696</v>
      </c>
      <c r="D16" s="101">
        <f>+D18+D24+D28+D23</f>
        <v>4309455696</v>
      </c>
      <c r="E16" s="110">
        <f>+E18+E24+E28+E23</f>
        <v>946269201</v>
      </c>
      <c r="F16" s="101">
        <f>+F18+F24+F28+F23</f>
        <v>576794419.6099999</v>
      </c>
      <c r="G16" s="101">
        <f>+G18+G24+G28+G23</f>
        <v>-369474781.3900001</v>
      </c>
      <c r="H16" s="91">
        <f t="shared" ref="H16:H26" si="0">IF(E16=0,0,(F16/E16)-1)*100</f>
        <v>-39.045419738859287</v>
      </c>
      <c r="I16" s="91">
        <f>IF(D16=0,0,(F16/D16)*100)</f>
        <v>13.384391447517968</v>
      </c>
      <c r="J16" s="46"/>
      <c r="K16" s="47"/>
      <c r="L16" s="47"/>
      <c r="M16" s="92"/>
      <c r="P16" s="47"/>
    </row>
    <row r="17" spans="1:16" s="59" customFormat="1" ht="4.5" customHeight="1" x14ac:dyDescent="0.15">
      <c r="A17" s="56"/>
      <c r="B17" s="57"/>
      <c r="C17" s="102"/>
      <c r="D17" s="102"/>
      <c r="E17" s="102"/>
      <c r="F17" s="114"/>
      <c r="G17" s="103"/>
      <c r="H17" s="78"/>
      <c r="I17" s="78">
        <f>IF(C17=0,0,(F17/C17)*100)</f>
        <v>0</v>
      </c>
      <c r="J17" s="58"/>
    </row>
    <row r="18" spans="1:16" s="48" customFormat="1" ht="15" x14ac:dyDescent="0.25">
      <c r="A18" s="60"/>
      <c r="B18" s="84" t="s">
        <v>666</v>
      </c>
      <c r="C18" s="95">
        <f>SUM(C19:C22)</f>
        <v>3319820111</v>
      </c>
      <c r="D18" s="95">
        <f>SUM(D19:D22)</f>
        <v>3319820111</v>
      </c>
      <c r="E18" s="109">
        <f>SUM(E19:E22)</f>
        <v>872537145</v>
      </c>
      <c r="F18" s="96">
        <f>SUM(F19:F22)</f>
        <v>619601681.56999993</v>
      </c>
      <c r="G18" s="96">
        <f t="shared" ref="G18:G24" si="1">F18-E18</f>
        <v>-252935463.43000007</v>
      </c>
      <c r="H18" s="85">
        <f t="shared" si="0"/>
        <v>-28.988503799457167</v>
      </c>
      <c r="I18" s="85">
        <f t="shared" ref="I18:I26" si="2">IF(D18=0,0,(F18/D18)*100)</f>
        <v>18.663712516138798</v>
      </c>
      <c r="J18" s="46"/>
      <c r="K18" s="47"/>
      <c r="L18" s="47"/>
      <c r="M18" s="59"/>
      <c r="P18" s="47"/>
    </row>
    <row r="19" spans="1:16" s="63" customFormat="1" ht="15" x14ac:dyDescent="0.25">
      <c r="A19" s="50"/>
      <c r="B19" s="49" t="s">
        <v>667</v>
      </c>
      <c r="C19" s="104">
        <v>1384694723</v>
      </c>
      <c r="D19" s="104">
        <v>1384694723</v>
      </c>
      <c r="E19" s="104">
        <v>373101838</v>
      </c>
      <c r="F19" s="104">
        <v>443658712.56999999</v>
      </c>
      <c r="G19" s="99">
        <f>F19-E19</f>
        <v>70556874.569999993</v>
      </c>
      <c r="H19" s="81">
        <f t="shared" si="0"/>
        <v>18.910889034537526</v>
      </c>
      <c r="I19" s="81">
        <f t="shared" si="2"/>
        <v>32.040182229393821</v>
      </c>
      <c r="J19" s="61"/>
      <c r="K19" s="62"/>
      <c r="L19" s="62"/>
      <c r="P19" s="62"/>
    </row>
    <row r="20" spans="1:16" s="63" customFormat="1" ht="15" x14ac:dyDescent="0.25">
      <c r="A20" s="50"/>
      <c r="B20" s="51" t="s">
        <v>668</v>
      </c>
      <c r="C20" s="104">
        <v>45309094</v>
      </c>
      <c r="D20" s="104">
        <v>45309094</v>
      </c>
      <c r="E20" s="104">
        <v>21281179</v>
      </c>
      <c r="F20" s="113">
        <v>1322137</v>
      </c>
      <c r="G20" s="97">
        <f t="shared" si="1"/>
        <v>-19959042</v>
      </c>
      <c r="H20" s="82">
        <f t="shared" si="0"/>
        <v>-93.787294397551932</v>
      </c>
      <c r="I20" s="82">
        <f t="shared" si="2"/>
        <v>2.9180389261369912</v>
      </c>
      <c r="J20" s="61"/>
      <c r="K20" s="62"/>
      <c r="L20" s="62"/>
      <c r="M20" s="79"/>
      <c r="P20" s="62"/>
    </row>
    <row r="21" spans="1:16" s="63" customFormat="1" ht="15" x14ac:dyDescent="0.25">
      <c r="A21" s="50"/>
      <c r="B21" s="51" t="s">
        <v>669</v>
      </c>
      <c r="C21" s="104">
        <v>1887836290</v>
      </c>
      <c r="D21" s="104">
        <v>1887836290</v>
      </c>
      <c r="E21" s="104">
        <v>477675627</v>
      </c>
      <c r="F21" s="113">
        <v>174565817</v>
      </c>
      <c r="G21" s="97">
        <f t="shared" si="1"/>
        <v>-303109810</v>
      </c>
      <c r="H21" s="82">
        <f t="shared" si="0"/>
        <v>-63.45515510256503</v>
      </c>
      <c r="I21" s="82">
        <f t="shared" si="2"/>
        <v>9.2468726194473145</v>
      </c>
      <c r="J21" s="61"/>
      <c r="K21" s="62"/>
      <c r="L21" s="80"/>
      <c r="P21" s="62"/>
    </row>
    <row r="22" spans="1:16" s="63" customFormat="1" ht="15" x14ac:dyDescent="0.25">
      <c r="A22" s="50"/>
      <c r="B22" s="51" t="s">
        <v>670</v>
      </c>
      <c r="C22" s="108">
        <v>1980004</v>
      </c>
      <c r="D22" s="108">
        <v>1980004</v>
      </c>
      <c r="E22" s="104">
        <v>478501</v>
      </c>
      <c r="F22" s="113">
        <v>55015</v>
      </c>
      <c r="G22" s="97">
        <f t="shared" si="1"/>
        <v>-423486</v>
      </c>
      <c r="H22" s="82">
        <f t="shared" si="0"/>
        <v>-88.502636358126736</v>
      </c>
      <c r="I22" s="82">
        <f t="shared" si="2"/>
        <v>2.7785297403439588</v>
      </c>
      <c r="J22" s="61"/>
      <c r="K22" s="62"/>
      <c r="L22" s="62"/>
      <c r="P22" s="62"/>
    </row>
    <row r="23" spans="1:16" s="63" customFormat="1" ht="18.75" customHeight="1" x14ac:dyDescent="0.25">
      <c r="A23" s="64"/>
      <c r="B23" s="84" t="s">
        <v>671</v>
      </c>
      <c r="C23" s="105">
        <v>181925434</v>
      </c>
      <c r="D23" s="105">
        <v>181925434</v>
      </c>
      <c r="E23" s="105">
        <v>38090724</v>
      </c>
      <c r="F23" s="115">
        <v>40074528</v>
      </c>
      <c r="G23" s="106">
        <f>F23-E23</f>
        <v>1983804</v>
      </c>
      <c r="H23" s="88">
        <f t="shared" si="0"/>
        <v>5.2081026341216363</v>
      </c>
      <c r="I23" s="88">
        <f t="shared" si="2"/>
        <v>22.027996371304521</v>
      </c>
      <c r="J23" s="61"/>
      <c r="K23" s="62"/>
      <c r="L23" s="62"/>
      <c r="M23" s="87"/>
      <c r="P23" s="62"/>
    </row>
    <row r="24" spans="1:16" s="63" customFormat="1" ht="15.75" x14ac:dyDescent="0.25">
      <c r="A24" s="64"/>
      <c r="B24" s="86" t="s">
        <v>672</v>
      </c>
      <c r="C24" s="105">
        <f>+C25+C26</f>
        <v>656180723</v>
      </c>
      <c r="D24" s="105">
        <f>+D25+D26</f>
        <v>656180723</v>
      </c>
      <c r="E24" s="111">
        <f>+E25+E26</f>
        <v>0</v>
      </c>
      <c r="F24" s="115">
        <f>+F25+F26</f>
        <v>14178453</v>
      </c>
      <c r="G24" s="106">
        <f t="shared" si="1"/>
        <v>14178453</v>
      </c>
      <c r="H24" s="88">
        <f t="shared" si="0"/>
        <v>0</v>
      </c>
      <c r="I24" s="88">
        <f t="shared" si="2"/>
        <v>2.1607542713503332</v>
      </c>
      <c r="J24" s="61"/>
      <c r="K24" s="62"/>
      <c r="L24" s="62"/>
      <c r="M24" s="130"/>
      <c r="P24" s="62"/>
    </row>
    <row r="25" spans="1:16" s="63" customFormat="1" ht="15" x14ac:dyDescent="0.25">
      <c r="A25" s="50"/>
      <c r="B25" s="66" t="s">
        <v>673</v>
      </c>
      <c r="C25" s="107">
        <v>165841649</v>
      </c>
      <c r="D25" s="107">
        <v>165841649</v>
      </c>
      <c r="E25" s="107">
        <v>0</v>
      </c>
      <c r="F25" s="116">
        <v>0</v>
      </c>
      <c r="G25" s="97">
        <f>F25-E25</f>
        <v>0</v>
      </c>
      <c r="H25" s="82">
        <f t="shared" si="0"/>
        <v>0</v>
      </c>
      <c r="I25" s="82">
        <f t="shared" si="2"/>
        <v>0</v>
      </c>
      <c r="J25" s="61"/>
      <c r="K25" s="62"/>
      <c r="L25" s="62"/>
      <c r="P25" s="62"/>
    </row>
    <row r="26" spans="1:16" s="63" customFormat="1" ht="15" x14ac:dyDescent="0.25">
      <c r="A26" s="50"/>
      <c r="B26" s="66" t="s">
        <v>674</v>
      </c>
      <c r="C26" s="107">
        <v>490339074</v>
      </c>
      <c r="D26" s="107">
        <v>490339074</v>
      </c>
      <c r="E26" s="107">
        <v>0</v>
      </c>
      <c r="F26" s="116">
        <v>14178453</v>
      </c>
      <c r="G26" s="97">
        <f>F26-E26</f>
        <v>14178453</v>
      </c>
      <c r="H26" s="82">
        <f t="shared" si="0"/>
        <v>0</v>
      </c>
      <c r="I26" s="82">
        <f t="shared" si="2"/>
        <v>2.8915609119904646</v>
      </c>
      <c r="J26" s="61"/>
      <c r="K26" s="62"/>
      <c r="L26" s="62"/>
      <c r="P26" s="62"/>
    </row>
    <row r="27" spans="1:16" s="54" customFormat="1" ht="12.75" customHeight="1" x14ac:dyDescent="0.25">
      <c r="A27" s="67"/>
      <c r="B27" s="120"/>
      <c r="C27" s="52"/>
      <c r="D27" s="52"/>
      <c r="E27" s="52"/>
      <c r="F27" s="117"/>
      <c r="G27" s="118"/>
      <c r="H27" s="26"/>
      <c r="I27" s="26"/>
      <c r="J27" s="53"/>
    </row>
    <row r="28" spans="1:16" s="54" customFormat="1" ht="12.75" customHeight="1" x14ac:dyDescent="0.25">
      <c r="A28" s="67"/>
      <c r="B28" s="51" t="s">
        <v>688</v>
      </c>
      <c r="C28" s="121">
        <v>151529428</v>
      </c>
      <c r="D28" s="121">
        <v>151529428</v>
      </c>
      <c r="E28" s="121">
        <v>35641332</v>
      </c>
      <c r="F28" s="121">
        <f>34085315-110222556.64-20923001.32</f>
        <v>-97060242.960000008</v>
      </c>
      <c r="G28" s="97">
        <f>F28-E28</f>
        <v>-132701574.96000001</v>
      </c>
      <c r="H28" s="82">
        <f>IF(E28=0,0,(F28/E28)-1)*100</f>
        <v>-372.32495957221806</v>
      </c>
      <c r="I28" s="82">
        <f>IF(D28=0,0,(F28/D28)*100)</f>
        <v>-64.053724904181649</v>
      </c>
      <c r="J28" s="53"/>
      <c r="M28" s="39"/>
    </row>
    <row r="29" spans="1:16" s="54" customFormat="1" ht="16.5" customHeight="1" x14ac:dyDescent="0.25">
      <c r="A29" s="67"/>
      <c r="B29" s="90" t="s">
        <v>675</v>
      </c>
      <c r="C29" s="101">
        <f>+C13-C16</f>
        <v>0</v>
      </c>
      <c r="D29" s="101">
        <f>+D13-D16</f>
        <v>0</v>
      </c>
      <c r="E29" s="101">
        <f>+E13-E16</f>
        <v>0</v>
      </c>
      <c r="F29" s="101">
        <f>+F13-F16</f>
        <v>147403508.3900001</v>
      </c>
      <c r="G29" s="101"/>
      <c r="H29" s="91"/>
      <c r="I29" s="91">
        <f>IF(D29=0,0,(F29/D29)*100)</f>
        <v>0</v>
      </c>
      <c r="J29" s="53"/>
      <c r="N29" s="94"/>
    </row>
    <row r="30" spans="1:16" s="63" customFormat="1" ht="31.5" hidden="1" customHeight="1" x14ac:dyDescent="0.25">
      <c r="A30" s="64"/>
      <c r="B30" s="68" t="s">
        <v>676</v>
      </c>
      <c r="C30" s="65">
        <v>0</v>
      </c>
      <c r="D30" s="69">
        <v>0</v>
      </c>
      <c r="E30" s="69">
        <v>0</v>
      </c>
      <c r="F30" s="69">
        <v>0</v>
      </c>
      <c r="G30" s="70">
        <v>0</v>
      </c>
      <c r="H30" s="70">
        <v>0</v>
      </c>
      <c r="I30" s="71">
        <f>D30-F30</f>
        <v>0</v>
      </c>
      <c r="J30" s="61"/>
      <c r="K30" s="62"/>
      <c r="L30" s="62"/>
      <c r="P30" s="62"/>
    </row>
    <row r="31" spans="1:16" s="74" customFormat="1" ht="13.5" customHeight="1" x14ac:dyDescent="0.25">
      <c r="A31" s="64"/>
      <c r="B31" s="125"/>
      <c r="C31" s="126"/>
      <c r="D31" s="127"/>
      <c r="E31" s="127"/>
      <c r="F31" s="127"/>
      <c r="G31" s="128"/>
      <c r="H31" s="128"/>
      <c r="I31" s="129"/>
      <c r="J31" s="124"/>
      <c r="M31" s="93"/>
    </row>
    <row r="32" spans="1:16" ht="19.5" customHeight="1" x14ac:dyDescent="0.2">
      <c r="A32" s="72" t="s">
        <v>686</v>
      </c>
      <c r="B32" s="73"/>
      <c r="C32" s="73"/>
      <c r="D32" s="73"/>
      <c r="E32" s="73"/>
      <c r="F32" s="73"/>
      <c r="G32" s="73"/>
      <c r="H32" s="119"/>
      <c r="I32" s="119"/>
      <c r="J32" s="73"/>
      <c r="K32" s="122"/>
    </row>
    <row r="33" spans="1:11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5"/>
      <c r="K33" s="122"/>
    </row>
    <row r="34" spans="1:11" x14ac:dyDescent="0.2">
      <c r="A34" s="23"/>
      <c r="B34" s="25"/>
      <c r="C34" s="25"/>
      <c r="D34" s="25"/>
      <c r="E34" s="25"/>
      <c r="F34" s="25"/>
      <c r="G34" s="25"/>
      <c r="H34" s="25"/>
      <c r="I34" s="25"/>
      <c r="J34" s="25"/>
      <c r="K34" s="122"/>
    </row>
    <row r="35" spans="1:11" x14ac:dyDescent="0.2">
      <c r="A35" s="123"/>
      <c r="B35" s="122"/>
      <c r="C35" s="122"/>
      <c r="D35" s="122"/>
      <c r="E35" s="122"/>
      <c r="F35" s="122"/>
      <c r="G35" s="122"/>
      <c r="H35" s="122"/>
      <c r="I35" s="122"/>
      <c r="J35" s="122"/>
      <c r="K35" s="122"/>
    </row>
    <row r="36" spans="1:11" x14ac:dyDescent="0.2">
      <c r="A36" s="123"/>
      <c r="B36" s="122"/>
      <c r="C36" s="122"/>
      <c r="D36" s="122"/>
      <c r="E36" s="122"/>
      <c r="F36" s="122"/>
      <c r="G36" s="122"/>
      <c r="H36" s="122"/>
      <c r="I36" s="122"/>
      <c r="J36" s="122"/>
      <c r="K36" s="122"/>
    </row>
    <row r="37" spans="1:11" x14ac:dyDescent="0.2">
      <c r="A37" s="123"/>
      <c r="B37" s="122"/>
      <c r="C37" s="122"/>
      <c r="D37" s="122"/>
      <c r="E37" s="122"/>
      <c r="F37" s="122"/>
      <c r="G37" s="122"/>
      <c r="H37" s="122"/>
      <c r="I37" s="122"/>
      <c r="J37" s="122"/>
      <c r="K37" s="122"/>
    </row>
    <row r="38" spans="1:11" x14ac:dyDescent="0.2">
      <c r="A38" s="123"/>
      <c r="B38" s="122"/>
      <c r="C38" s="122"/>
      <c r="D38" s="122"/>
      <c r="E38" s="122"/>
      <c r="F38" s="122"/>
      <c r="G38" s="122"/>
      <c r="H38" s="122"/>
      <c r="I38" s="122"/>
      <c r="J38" s="122"/>
      <c r="K38" s="122"/>
    </row>
    <row r="39" spans="1:11" x14ac:dyDescent="0.2">
      <c r="A39" s="123"/>
      <c r="B39" s="122"/>
      <c r="C39" s="122"/>
      <c r="D39" s="122"/>
      <c r="E39" s="122"/>
      <c r="F39" s="122"/>
      <c r="G39" s="122"/>
      <c r="H39" s="122"/>
      <c r="I39" s="122"/>
      <c r="J39" s="122"/>
      <c r="K39" s="122"/>
    </row>
    <row r="40" spans="1:11" x14ac:dyDescent="0.2">
      <c r="A40" s="123"/>
      <c r="B40" s="122"/>
      <c r="C40" s="122"/>
      <c r="D40" s="122"/>
      <c r="E40" s="122"/>
      <c r="F40" s="122"/>
      <c r="G40" s="122"/>
      <c r="H40" s="122"/>
      <c r="I40" s="122"/>
      <c r="J40" s="122"/>
      <c r="K40" s="122"/>
    </row>
    <row r="41" spans="1:11" x14ac:dyDescent="0.2">
      <c r="A41" s="123"/>
      <c r="B41" s="122"/>
      <c r="C41" s="122"/>
      <c r="D41" s="122"/>
      <c r="E41" s="122"/>
      <c r="F41" s="122"/>
      <c r="G41" s="122"/>
      <c r="H41" s="122"/>
      <c r="I41" s="122"/>
      <c r="J41" s="122"/>
      <c r="K41" s="122"/>
    </row>
    <row r="42" spans="1:11" x14ac:dyDescent="0.2">
      <c r="A42" s="123"/>
      <c r="B42" s="122"/>
      <c r="C42" s="122"/>
      <c r="D42" s="122"/>
      <c r="E42" s="122"/>
      <c r="F42" s="122"/>
      <c r="G42" s="122"/>
      <c r="H42" s="122"/>
      <c r="I42" s="122"/>
      <c r="J42" s="122"/>
      <c r="K42" s="122"/>
    </row>
    <row r="43" spans="1:11" x14ac:dyDescent="0.2">
      <c r="A43" s="123"/>
      <c r="B43" s="122"/>
      <c r="C43" s="122"/>
      <c r="D43" s="122"/>
      <c r="E43" s="122"/>
      <c r="F43" s="122"/>
      <c r="G43" s="122"/>
      <c r="H43" s="122"/>
      <c r="I43" s="122"/>
      <c r="J43" s="122"/>
      <c r="K43" s="122"/>
    </row>
    <row r="44" spans="1:11" x14ac:dyDescent="0.2">
      <c r="A44" s="123"/>
      <c r="B44" s="122"/>
      <c r="C44" s="122"/>
      <c r="D44" s="122"/>
      <c r="E44" s="122"/>
      <c r="F44" s="122"/>
      <c r="G44" s="122"/>
      <c r="H44" s="122"/>
      <c r="I44" s="122"/>
      <c r="J44" s="122"/>
      <c r="K44" s="122"/>
    </row>
    <row r="45" spans="1:11" x14ac:dyDescent="0.2">
      <c r="A45" s="123"/>
      <c r="B45" s="122"/>
      <c r="C45" s="122"/>
      <c r="D45" s="122"/>
      <c r="E45" s="122"/>
      <c r="F45" s="122"/>
      <c r="G45" s="122"/>
      <c r="H45" s="122"/>
      <c r="I45" s="122"/>
      <c r="J45" s="122"/>
      <c r="K45" s="122"/>
    </row>
    <row r="46" spans="1:11" x14ac:dyDescent="0.2">
      <c r="A46" s="123"/>
      <c r="B46" s="122"/>
      <c r="C46" s="122"/>
      <c r="D46" s="122"/>
      <c r="E46" s="122"/>
      <c r="F46" s="122"/>
      <c r="G46" s="122"/>
      <c r="H46" s="122"/>
      <c r="I46" s="122"/>
      <c r="J46" s="122"/>
      <c r="K46" s="122"/>
    </row>
    <row r="47" spans="1:11" x14ac:dyDescent="0.2">
      <c r="A47" s="123"/>
      <c r="B47" s="122"/>
      <c r="C47" s="122"/>
      <c r="D47" s="122"/>
      <c r="E47" s="122"/>
      <c r="F47" s="122"/>
      <c r="G47" s="122"/>
      <c r="H47" s="122"/>
      <c r="I47" s="122"/>
      <c r="J47" s="122"/>
      <c r="K47" s="122"/>
    </row>
    <row r="48" spans="1:11" x14ac:dyDescent="0.2">
      <c r="A48" s="123"/>
      <c r="B48" s="122"/>
      <c r="C48" s="122"/>
      <c r="D48" s="122"/>
      <c r="E48" s="122"/>
      <c r="F48" s="122"/>
      <c r="G48" s="122"/>
      <c r="H48" s="122"/>
      <c r="I48" s="122"/>
      <c r="J48" s="122"/>
      <c r="K48" s="122"/>
    </row>
    <row r="49" spans="1:11" x14ac:dyDescent="0.2">
      <c r="A49" s="123"/>
      <c r="B49" s="122"/>
      <c r="C49" s="122"/>
      <c r="D49" s="122"/>
      <c r="E49" s="122"/>
      <c r="F49" s="122"/>
      <c r="G49" s="122"/>
      <c r="H49" s="122"/>
      <c r="I49" s="122"/>
      <c r="J49" s="122"/>
      <c r="K49" s="122"/>
    </row>
    <row r="50" spans="1:11" x14ac:dyDescent="0.2">
      <c r="A50" s="123"/>
      <c r="B50" s="122"/>
      <c r="C50" s="122"/>
      <c r="D50" s="122"/>
      <c r="E50" s="122"/>
      <c r="F50" s="122"/>
      <c r="G50" s="122"/>
      <c r="H50" s="122"/>
      <c r="I50" s="122"/>
      <c r="J50" s="122"/>
      <c r="K50" s="122"/>
    </row>
    <row r="51" spans="1:11" x14ac:dyDescent="0.2">
      <c r="A51" s="123"/>
      <c r="B51" s="122"/>
      <c r="C51" s="122"/>
      <c r="D51" s="122"/>
      <c r="E51" s="122"/>
      <c r="F51" s="122"/>
      <c r="G51" s="122"/>
      <c r="H51" s="122"/>
      <c r="I51" s="122"/>
      <c r="J51" s="122"/>
      <c r="K51" s="122"/>
    </row>
    <row r="52" spans="1:11" x14ac:dyDescent="0.2">
      <c r="A52" s="123"/>
      <c r="B52" s="122"/>
      <c r="C52" s="122"/>
      <c r="D52" s="122"/>
      <c r="E52" s="122"/>
      <c r="F52" s="122"/>
      <c r="G52" s="122"/>
      <c r="H52" s="122"/>
      <c r="I52" s="122"/>
      <c r="J52" s="122"/>
      <c r="K52" s="122"/>
    </row>
    <row r="53" spans="1:11" x14ac:dyDescent="0.2">
      <c r="A53" s="123"/>
      <c r="B53" s="122"/>
      <c r="C53" s="122"/>
      <c r="D53" s="122"/>
      <c r="E53" s="122"/>
      <c r="F53" s="122"/>
      <c r="G53" s="122"/>
      <c r="H53" s="122"/>
      <c r="I53" s="122"/>
      <c r="J53" s="122"/>
      <c r="K53" s="122"/>
    </row>
    <row r="54" spans="1:11" x14ac:dyDescent="0.2">
      <c r="A54" s="123"/>
      <c r="B54" s="122"/>
      <c r="C54" s="122"/>
      <c r="D54" s="122"/>
      <c r="E54" s="122"/>
      <c r="F54" s="122"/>
      <c r="G54" s="122"/>
      <c r="H54" s="122"/>
      <c r="I54" s="122"/>
      <c r="J54" s="122"/>
      <c r="K54" s="122"/>
    </row>
    <row r="55" spans="1:11" x14ac:dyDescent="0.2">
      <c r="A55" s="123"/>
      <c r="B55" s="122"/>
      <c r="C55" s="122"/>
      <c r="D55" s="122"/>
      <c r="E55" s="122"/>
      <c r="F55" s="122"/>
      <c r="G55" s="122"/>
      <c r="H55" s="122"/>
      <c r="I55" s="122"/>
      <c r="J55" s="122"/>
      <c r="K55" s="122"/>
    </row>
    <row r="56" spans="1:11" x14ac:dyDescent="0.2">
      <c r="A56" s="123"/>
      <c r="B56" s="122"/>
      <c r="C56" s="122"/>
      <c r="D56" s="122"/>
      <c r="E56" s="122"/>
      <c r="F56" s="122"/>
      <c r="G56" s="122"/>
      <c r="H56" s="122"/>
      <c r="I56" s="122"/>
      <c r="J56" s="122"/>
      <c r="K56" s="122"/>
    </row>
    <row r="57" spans="1:11" x14ac:dyDescent="0.2">
      <c r="A57" s="123"/>
      <c r="B57" s="122"/>
      <c r="C57" s="122"/>
      <c r="D57" s="122"/>
      <c r="E57" s="122"/>
      <c r="F57" s="122"/>
      <c r="G57" s="122"/>
      <c r="H57" s="122"/>
      <c r="I57" s="122"/>
      <c r="J57" s="122"/>
      <c r="K57" s="122"/>
    </row>
    <row r="58" spans="1:11" x14ac:dyDescent="0.2">
      <c r="A58" s="123"/>
      <c r="B58" s="122"/>
      <c r="C58" s="122"/>
      <c r="D58" s="122"/>
      <c r="E58" s="122"/>
      <c r="F58" s="122"/>
      <c r="G58" s="122"/>
      <c r="H58" s="122"/>
      <c r="I58" s="122"/>
      <c r="J58" s="122"/>
      <c r="K58" s="122"/>
    </row>
    <row r="59" spans="1:11" x14ac:dyDescent="0.2">
      <c r="A59" s="123"/>
      <c r="B59" s="122"/>
      <c r="C59" s="122"/>
      <c r="D59" s="122"/>
      <c r="E59" s="122"/>
      <c r="F59" s="122"/>
      <c r="G59" s="122"/>
      <c r="H59" s="122"/>
      <c r="I59" s="122"/>
      <c r="J59" s="122"/>
      <c r="K59" s="122"/>
    </row>
    <row r="60" spans="1:11" x14ac:dyDescent="0.2">
      <c r="A60" s="123"/>
      <c r="B60" s="122"/>
      <c r="C60" s="122"/>
      <c r="D60" s="122"/>
      <c r="E60" s="122"/>
      <c r="F60" s="122"/>
      <c r="G60" s="122"/>
      <c r="H60" s="122"/>
      <c r="I60" s="122"/>
      <c r="J60" s="122"/>
      <c r="K60" s="122"/>
    </row>
    <row r="61" spans="1:11" x14ac:dyDescent="0.2">
      <c r="A61" s="123"/>
      <c r="B61" s="122"/>
      <c r="C61" s="122"/>
      <c r="D61" s="122"/>
      <c r="E61" s="122"/>
      <c r="F61" s="122"/>
      <c r="G61" s="122"/>
      <c r="H61" s="122"/>
      <c r="I61" s="122"/>
      <c r="J61" s="122"/>
      <c r="K61" s="122"/>
    </row>
    <row r="62" spans="1:11" x14ac:dyDescent="0.2">
      <c r="A62" s="123"/>
      <c r="B62" s="122"/>
      <c r="C62" s="122"/>
      <c r="D62" s="122"/>
      <c r="E62" s="122"/>
      <c r="F62" s="122"/>
      <c r="G62" s="122"/>
      <c r="H62" s="122"/>
      <c r="I62" s="122"/>
      <c r="J62" s="122"/>
      <c r="K62" s="122"/>
    </row>
    <row r="63" spans="1:11" x14ac:dyDescent="0.2">
      <c r="A63" s="123"/>
      <c r="B63" s="122"/>
      <c r="C63" s="122"/>
      <c r="D63" s="122"/>
      <c r="E63" s="122"/>
      <c r="F63" s="122"/>
      <c r="G63" s="122"/>
      <c r="H63" s="122"/>
      <c r="I63" s="122"/>
      <c r="J63" s="122"/>
      <c r="K63" s="122"/>
    </row>
    <row r="64" spans="1:11" x14ac:dyDescent="0.2">
      <c r="A64" s="123"/>
      <c r="B64" s="122"/>
      <c r="C64" s="122"/>
      <c r="D64" s="122"/>
      <c r="E64" s="122"/>
      <c r="F64" s="122"/>
      <c r="G64" s="122"/>
      <c r="H64" s="122"/>
      <c r="I64" s="122"/>
      <c r="J64" s="122"/>
    </row>
    <row r="65" spans="1:10" x14ac:dyDescent="0.2">
      <c r="A65" s="123"/>
      <c r="B65" s="122"/>
      <c r="C65" s="122"/>
      <c r="D65" s="122"/>
      <c r="E65" s="122"/>
      <c r="F65" s="122"/>
      <c r="G65" s="122"/>
      <c r="H65" s="122"/>
      <c r="I65" s="122"/>
      <c r="J65" s="122"/>
    </row>
    <row r="66" spans="1:10" x14ac:dyDescent="0.2">
      <c r="A66" s="123"/>
      <c r="B66" s="122"/>
      <c r="C66" s="122"/>
      <c r="D66" s="122"/>
      <c r="E66" s="122"/>
      <c r="F66" s="122"/>
      <c r="G66" s="122"/>
      <c r="H66" s="122"/>
      <c r="I66" s="122"/>
    </row>
    <row r="67" spans="1:10" x14ac:dyDescent="0.2">
      <c r="A67" s="123"/>
      <c r="B67" s="122"/>
      <c r="C67" s="122"/>
      <c r="D67" s="122"/>
      <c r="E67" s="122"/>
      <c r="F67" s="122"/>
      <c r="G67" s="122"/>
      <c r="H67" s="122"/>
      <c r="I67" s="122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5"/>
  <sheetViews>
    <sheetView showGridLines="0" zoomScale="85" zoomScaleNormal="85" workbookViewId="0">
      <selection activeCell="P33" sqref="P33"/>
    </sheetView>
  </sheetViews>
  <sheetFormatPr baseColWidth="10" defaultRowHeight="12.75" x14ac:dyDescent="0.2"/>
  <cols>
    <col min="1" max="1" width="14.42578125" customWidth="1"/>
    <col min="2" max="8" width="3.7109375" customWidth="1"/>
    <col min="9" max="15" width="3.140625" customWidth="1"/>
    <col min="16" max="16" width="61.85546875" customWidth="1"/>
    <col min="17" max="19" width="17.42578125" customWidth="1"/>
  </cols>
  <sheetData>
    <row r="1" spans="1:19" ht="24" thickTop="1" thickBot="1" x14ac:dyDescent="0.25">
      <c r="A1" s="151" t="s">
        <v>657</v>
      </c>
      <c r="B1" s="152" t="s">
        <v>656</v>
      </c>
      <c r="C1" s="152" t="s">
        <v>655</v>
      </c>
      <c r="D1" s="152" t="s">
        <v>654</v>
      </c>
      <c r="E1" s="152" t="s">
        <v>653</v>
      </c>
      <c r="F1" s="152" t="s">
        <v>652</v>
      </c>
      <c r="G1" s="152" t="s">
        <v>651</v>
      </c>
      <c r="H1" s="152" t="s">
        <v>650</v>
      </c>
      <c r="I1" s="153" t="s">
        <v>649</v>
      </c>
      <c r="J1" s="154"/>
      <c r="K1" s="154"/>
      <c r="L1" s="154"/>
      <c r="M1" s="154"/>
      <c r="N1" s="154"/>
      <c r="O1" s="154"/>
      <c r="P1" s="155"/>
      <c r="Q1" s="151" t="s">
        <v>648</v>
      </c>
      <c r="R1" s="151" t="s">
        <v>647</v>
      </c>
      <c r="S1" s="151" t="s">
        <v>646</v>
      </c>
    </row>
    <row r="2" spans="1:19" ht="13.5" thickTop="1" x14ac:dyDescent="0.2">
      <c r="A2" s="156" t="s">
        <v>645</v>
      </c>
      <c r="B2" s="156">
        <v>1</v>
      </c>
      <c r="C2" s="156">
        <v>0</v>
      </c>
      <c r="D2" s="156">
        <v>0</v>
      </c>
      <c r="E2" s="156">
        <v>0</v>
      </c>
      <c r="F2" s="156">
        <v>0</v>
      </c>
      <c r="G2" s="156">
        <v>0</v>
      </c>
      <c r="H2" s="156">
        <v>0</v>
      </c>
      <c r="I2" s="157" t="s">
        <v>644</v>
      </c>
      <c r="J2" s="158"/>
      <c r="K2" s="158"/>
      <c r="L2" s="158"/>
      <c r="M2" s="158"/>
      <c r="N2" s="158"/>
      <c r="O2" s="158"/>
      <c r="P2" s="159"/>
      <c r="Q2" s="160">
        <f t="shared" ref="Q2:S2" si="0">+Q3+Q107</f>
        <v>284897395</v>
      </c>
      <c r="R2" s="160">
        <f t="shared" si="0"/>
        <v>346319022</v>
      </c>
      <c r="S2" s="160">
        <f t="shared" si="0"/>
        <v>786956520.48000002</v>
      </c>
    </row>
    <row r="3" spans="1:19" x14ac:dyDescent="0.2">
      <c r="A3" s="161" t="s">
        <v>643</v>
      </c>
      <c r="B3" s="161">
        <v>1</v>
      </c>
      <c r="C3" s="161">
        <v>1</v>
      </c>
      <c r="D3" s="161">
        <v>0</v>
      </c>
      <c r="E3" s="161">
        <v>0</v>
      </c>
      <c r="F3" s="161">
        <v>0</v>
      </c>
      <c r="G3" s="161">
        <v>0</v>
      </c>
      <c r="H3" s="161">
        <v>0</v>
      </c>
      <c r="I3" s="162"/>
      <c r="J3" s="163" t="s">
        <v>94</v>
      </c>
      <c r="K3" s="163"/>
      <c r="L3" s="163"/>
      <c r="M3" s="163"/>
      <c r="N3" s="163"/>
      <c r="O3" s="163"/>
      <c r="P3" s="164"/>
      <c r="Q3" s="165">
        <f t="shared" ref="Q3:S3" si="1">+Q4+Q8+Q12+Q15+Q25+Q53+Q64+Q65</f>
        <v>284897395</v>
      </c>
      <c r="R3" s="165">
        <f t="shared" si="1"/>
        <v>346319022</v>
      </c>
      <c r="S3" s="165">
        <f t="shared" si="1"/>
        <v>786956520.48000002</v>
      </c>
    </row>
    <row r="4" spans="1:19" x14ac:dyDescent="0.2">
      <c r="A4" s="166" t="s">
        <v>642</v>
      </c>
      <c r="B4" s="166">
        <v>1</v>
      </c>
      <c r="C4" s="166">
        <v>1</v>
      </c>
      <c r="D4" s="166">
        <v>1</v>
      </c>
      <c r="E4" s="166">
        <v>0</v>
      </c>
      <c r="F4" s="166">
        <v>0</v>
      </c>
      <c r="G4" s="166">
        <v>0</v>
      </c>
      <c r="H4" s="166">
        <v>0</v>
      </c>
      <c r="I4" s="167"/>
      <c r="J4" s="168"/>
      <c r="K4" s="168" t="s">
        <v>641</v>
      </c>
      <c r="L4" s="168"/>
      <c r="M4" s="168"/>
      <c r="N4" s="168"/>
      <c r="O4" s="168"/>
      <c r="P4" s="169"/>
      <c r="Q4" s="170">
        <f t="shared" ref="Q4:S4" si="2">+Q5</f>
        <v>0</v>
      </c>
      <c r="R4" s="170">
        <f t="shared" si="2"/>
        <v>0</v>
      </c>
      <c r="S4" s="170">
        <f t="shared" si="2"/>
        <v>0</v>
      </c>
    </row>
    <row r="5" spans="1:19" x14ac:dyDescent="0.2">
      <c r="A5" s="166" t="s">
        <v>640</v>
      </c>
      <c r="B5" s="166">
        <v>1</v>
      </c>
      <c r="C5" s="166">
        <v>1</v>
      </c>
      <c r="D5" s="166">
        <v>1</v>
      </c>
      <c r="E5" s="166">
        <v>3</v>
      </c>
      <c r="F5" s="166">
        <v>0</v>
      </c>
      <c r="G5" s="166">
        <v>0</v>
      </c>
      <c r="H5" s="166">
        <v>0</v>
      </c>
      <c r="I5" s="167"/>
      <c r="J5" s="168"/>
      <c r="K5" s="168"/>
      <c r="L5" s="168" t="s">
        <v>639</v>
      </c>
      <c r="M5" s="168"/>
      <c r="N5" s="168"/>
      <c r="O5" s="168"/>
      <c r="P5" s="169"/>
      <c r="Q5" s="170">
        <f t="shared" ref="Q5:S5" si="3">+Q6+Q7</f>
        <v>0</v>
      </c>
      <c r="R5" s="170">
        <f t="shared" si="3"/>
        <v>0</v>
      </c>
      <c r="S5" s="170">
        <f t="shared" si="3"/>
        <v>0</v>
      </c>
    </row>
    <row r="6" spans="1:19" x14ac:dyDescent="0.2">
      <c r="A6" s="11" t="s">
        <v>638</v>
      </c>
      <c r="B6" s="11">
        <v>1</v>
      </c>
      <c r="C6" s="11">
        <v>1</v>
      </c>
      <c r="D6" s="11">
        <v>1</v>
      </c>
      <c r="E6" s="11">
        <v>3</v>
      </c>
      <c r="F6" s="11">
        <v>1</v>
      </c>
      <c r="G6" s="11">
        <v>0</v>
      </c>
      <c r="H6" s="11">
        <v>0</v>
      </c>
      <c r="I6" s="10"/>
      <c r="J6" s="7"/>
      <c r="K6" s="7"/>
      <c r="L6" s="7"/>
      <c r="M6" s="7" t="s">
        <v>631</v>
      </c>
      <c r="N6" s="7"/>
      <c r="O6" s="7"/>
      <c r="P6" s="6"/>
      <c r="Q6" s="9">
        <v>0</v>
      </c>
      <c r="R6" s="9">
        <v>0</v>
      </c>
      <c r="S6" s="9">
        <v>0</v>
      </c>
    </row>
    <row r="7" spans="1:19" x14ac:dyDescent="0.2">
      <c r="A7" s="11" t="s">
        <v>637</v>
      </c>
      <c r="B7" s="11">
        <v>1</v>
      </c>
      <c r="C7" s="11">
        <v>1</v>
      </c>
      <c r="D7" s="11">
        <v>1</v>
      </c>
      <c r="E7" s="11">
        <v>3</v>
      </c>
      <c r="F7" s="11">
        <v>2</v>
      </c>
      <c r="G7" s="11">
        <v>0</v>
      </c>
      <c r="H7" s="11">
        <v>0</v>
      </c>
      <c r="I7" s="10"/>
      <c r="J7" s="7"/>
      <c r="K7" s="7"/>
      <c r="L7" s="7"/>
      <c r="M7" s="7" t="s">
        <v>629</v>
      </c>
      <c r="N7" s="7"/>
      <c r="O7" s="7"/>
      <c r="P7" s="6"/>
      <c r="Q7" s="9">
        <v>0</v>
      </c>
      <c r="R7" s="9">
        <v>0</v>
      </c>
      <c r="S7" s="9">
        <v>0</v>
      </c>
    </row>
    <row r="8" spans="1:19" x14ac:dyDescent="0.2">
      <c r="A8" s="166" t="s">
        <v>636</v>
      </c>
      <c r="B8" s="166">
        <v>1</v>
      </c>
      <c r="C8" s="166">
        <v>1</v>
      </c>
      <c r="D8" s="166">
        <v>2</v>
      </c>
      <c r="E8" s="166">
        <v>1</v>
      </c>
      <c r="F8" s="166">
        <v>0</v>
      </c>
      <c r="G8" s="166">
        <v>0</v>
      </c>
      <c r="H8" s="166">
        <v>0</v>
      </c>
      <c r="I8" s="167"/>
      <c r="J8" s="168"/>
      <c r="K8" s="168" t="s">
        <v>635</v>
      </c>
      <c r="L8" s="171"/>
      <c r="M8" s="168"/>
      <c r="N8" s="168"/>
      <c r="O8" s="168"/>
      <c r="P8" s="169"/>
      <c r="Q8" s="170">
        <f t="shared" ref="Q8:S8" si="4">+Q9</f>
        <v>189063829</v>
      </c>
      <c r="R8" s="170">
        <f t="shared" si="4"/>
        <v>205286430</v>
      </c>
      <c r="S8" s="170">
        <f t="shared" si="4"/>
        <v>256815374.31999999</v>
      </c>
    </row>
    <row r="9" spans="1:19" x14ac:dyDescent="0.2">
      <c r="A9" s="166" t="s">
        <v>634</v>
      </c>
      <c r="B9" s="166">
        <v>1</v>
      </c>
      <c r="C9" s="166">
        <v>1</v>
      </c>
      <c r="D9" s="166">
        <v>2</v>
      </c>
      <c r="E9" s="166">
        <v>1</v>
      </c>
      <c r="F9" s="166">
        <v>5</v>
      </c>
      <c r="G9" s="166">
        <v>0</v>
      </c>
      <c r="H9" s="166">
        <v>0</v>
      </c>
      <c r="I9" s="167"/>
      <c r="J9" s="168"/>
      <c r="K9" s="168"/>
      <c r="L9" s="168" t="s">
        <v>633</v>
      </c>
      <c r="M9" s="171"/>
      <c r="N9" s="168"/>
      <c r="O9" s="168"/>
      <c r="P9" s="169"/>
      <c r="Q9" s="170">
        <f t="shared" ref="Q9:S9" si="5">+Q10+Q11</f>
        <v>189063829</v>
      </c>
      <c r="R9" s="170">
        <f t="shared" si="5"/>
        <v>205286430</v>
      </c>
      <c r="S9" s="170">
        <f t="shared" si="5"/>
        <v>256815374.31999999</v>
      </c>
    </row>
    <row r="10" spans="1:19" x14ac:dyDescent="0.2">
      <c r="A10" s="172" t="s">
        <v>632</v>
      </c>
      <c r="B10" s="172">
        <v>1</v>
      </c>
      <c r="C10" s="172">
        <v>1</v>
      </c>
      <c r="D10" s="172">
        <v>2</v>
      </c>
      <c r="E10" s="172">
        <v>1</v>
      </c>
      <c r="F10" s="172">
        <v>5</v>
      </c>
      <c r="G10" s="172">
        <v>1</v>
      </c>
      <c r="H10" s="172">
        <v>0</v>
      </c>
      <c r="I10" s="173"/>
      <c r="J10" s="174"/>
      <c r="K10" s="174"/>
      <c r="L10" s="174"/>
      <c r="M10" s="174" t="s">
        <v>631</v>
      </c>
      <c r="N10" s="175"/>
      <c r="O10" s="174"/>
      <c r="P10" s="176"/>
      <c r="Q10" s="9">
        <v>189063829</v>
      </c>
      <c r="R10" s="9">
        <v>205286430</v>
      </c>
      <c r="S10" s="9">
        <v>256815374.31999999</v>
      </c>
    </row>
    <row r="11" spans="1:19" x14ac:dyDescent="0.2">
      <c r="A11" s="172" t="s">
        <v>630</v>
      </c>
      <c r="B11" s="11">
        <v>1</v>
      </c>
      <c r="C11" s="11">
        <v>1</v>
      </c>
      <c r="D11" s="11">
        <v>2</v>
      </c>
      <c r="E11" s="11">
        <v>1</v>
      </c>
      <c r="F11" s="172">
        <v>5</v>
      </c>
      <c r="G11" s="172">
        <v>2</v>
      </c>
      <c r="H11" s="172">
        <v>0</v>
      </c>
      <c r="I11" s="10"/>
      <c r="J11" s="7"/>
      <c r="K11" s="7"/>
      <c r="L11" s="7"/>
      <c r="M11" s="7" t="s">
        <v>629</v>
      </c>
      <c r="N11" s="8"/>
      <c r="O11" s="7"/>
      <c r="P11" s="6"/>
      <c r="Q11" s="9">
        <v>0</v>
      </c>
      <c r="R11" s="9">
        <v>0</v>
      </c>
      <c r="S11" s="9">
        <v>0</v>
      </c>
    </row>
    <row r="12" spans="1:19" x14ac:dyDescent="0.2">
      <c r="A12" s="166" t="s">
        <v>628</v>
      </c>
      <c r="B12" s="166">
        <v>1</v>
      </c>
      <c r="C12" s="166">
        <v>2</v>
      </c>
      <c r="D12" s="166">
        <v>0</v>
      </c>
      <c r="E12" s="166">
        <v>0</v>
      </c>
      <c r="F12" s="166">
        <v>0</v>
      </c>
      <c r="G12" s="166">
        <v>0</v>
      </c>
      <c r="H12" s="166">
        <v>0</v>
      </c>
      <c r="I12" s="167"/>
      <c r="J12" s="171"/>
      <c r="K12" s="168" t="s">
        <v>627</v>
      </c>
      <c r="L12" s="171"/>
      <c r="M12" s="168"/>
      <c r="N12" s="168"/>
      <c r="O12" s="168"/>
      <c r="P12" s="169"/>
      <c r="Q12" s="170">
        <f t="shared" ref="Q12:S12" si="6">+Q13+Q14</f>
        <v>0</v>
      </c>
      <c r="R12" s="170">
        <f t="shared" si="6"/>
        <v>0</v>
      </c>
      <c r="S12" s="170">
        <f t="shared" si="6"/>
        <v>0</v>
      </c>
    </row>
    <row r="13" spans="1:19" x14ac:dyDescent="0.2">
      <c r="A13" s="11" t="s">
        <v>626</v>
      </c>
      <c r="B13" s="11">
        <v>1</v>
      </c>
      <c r="C13" s="11">
        <v>2</v>
      </c>
      <c r="D13" s="11">
        <v>1</v>
      </c>
      <c r="E13" s="11">
        <v>0</v>
      </c>
      <c r="F13" s="11">
        <v>0</v>
      </c>
      <c r="G13" s="11">
        <v>0</v>
      </c>
      <c r="H13" s="11">
        <v>0</v>
      </c>
      <c r="I13" s="10"/>
      <c r="J13" s="7"/>
      <c r="K13" s="8"/>
      <c r="L13" s="7" t="s">
        <v>625</v>
      </c>
      <c r="M13" s="8"/>
      <c r="N13" s="7"/>
      <c r="O13" s="7"/>
      <c r="P13" s="6"/>
      <c r="Q13" s="9">
        <v>0</v>
      </c>
      <c r="R13" s="9">
        <v>0</v>
      </c>
      <c r="S13" s="9">
        <v>0</v>
      </c>
    </row>
    <row r="14" spans="1:19" x14ac:dyDescent="0.2">
      <c r="A14" s="11" t="s">
        <v>624</v>
      </c>
      <c r="B14" s="11">
        <v>1</v>
      </c>
      <c r="C14" s="11">
        <v>2</v>
      </c>
      <c r="D14" s="11">
        <v>2</v>
      </c>
      <c r="E14" s="11">
        <v>0</v>
      </c>
      <c r="F14" s="11">
        <v>0</v>
      </c>
      <c r="G14" s="11">
        <v>0</v>
      </c>
      <c r="H14" s="11">
        <v>0</v>
      </c>
      <c r="I14" s="10"/>
      <c r="J14" s="7"/>
      <c r="K14" s="8"/>
      <c r="L14" s="7" t="s">
        <v>623</v>
      </c>
      <c r="M14" s="8"/>
      <c r="N14" s="7"/>
      <c r="O14" s="7"/>
      <c r="P14" s="6"/>
      <c r="Q14" s="9">
        <v>0</v>
      </c>
      <c r="R14" s="9">
        <v>0</v>
      </c>
      <c r="S14" s="9">
        <v>0</v>
      </c>
    </row>
    <row r="15" spans="1:19" x14ac:dyDescent="0.2">
      <c r="A15" s="166" t="s">
        <v>622</v>
      </c>
      <c r="B15" s="166">
        <v>1</v>
      </c>
      <c r="C15" s="166">
        <v>1</v>
      </c>
      <c r="D15" s="166">
        <v>7</v>
      </c>
      <c r="E15" s="166">
        <v>0</v>
      </c>
      <c r="F15" s="166">
        <v>0</v>
      </c>
      <c r="G15" s="166">
        <v>0</v>
      </c>
      <c r="H15" s="166">
        <v>0</v>
      </c>
      <c r="I15" s="167"/>
      <c r="J15" s="168"/>
      <c r="K15" s="168" t="s">
        <v>86</v>
      </c>
      <c r="L15" s="168"/>
      <c r="M15" s="168"/>
      <c r="N15" s="168"/>
      <c r="O15" s="168"/>
      <c r="P15" s="169"/>
      <c r="Q15" s="170">
        <f t="shared" ref="Q15:S15" si="7">+Q16+Q19+Q22+Q23+Q24</f>
        <v>21814184</v>
      </c>
      <c r="R15" s="170">
        <f t="shared" si="7"/>
        <v>27508688</v>
      </c>
      <c r="S15" s="170">
        <f t="shared" si="7"/>
        <v>23709422.609999999</v>
      </c>
    </row>
    <row r="16" spans="1:19" x14ac:dyDescent="0.2">
      <c r="A16" s="166" t="s">
        <v>621</v>
      </c>
      <c r="B16" s="166">
        <v>1</v>
      </c>
      <c r="C16" s="166">
        <v>1</v>
      </c>
      <c r="D16" s="166">
        <v>7</v>
      </c>
      <c r="E16" s="166">
        <v>1</v>
      </c>
      <c r="F16" s="166">
        <v>0</v>
      </c>
      <c r="G16" s="166">
        <v>0</v>
      </c>
      <c r="H16" s="166">
        <v>0</v>
      </c>
      <c r="I16" s="167"/>
      <c r="J16" s="168"/>
      <c r="K16" s="168"/>
      <c r="L16" s="168" t="s">
        <v>84</v>
      </c>
      <c r="M16" s="168"/>
      <c r="N16" s="168"/>
      <c r="O16" s="168"/>
      <c r="P16" s="169"/>
      <c r="Q16" s="170">
        <f t="shared" ref="Q16:S16" si="8">+Q17+Q18</f>
        <v>6303998</v>
      </c>
      <c r="R16" s="170">
        <f t="shared" si="8"/>
        <v>656632</v>
      </c>
      <c r="S16" s="170">
        <f t="shared" si="8"/>
        <v>7054209.9199999999</v>
      </c>
    </row>
    <row r="17" spans="1:19" x14ac:dyDescent="0.2">
      <c r="A17" s="11" t="s">
        <v>620</v>
      </c>
      <c r="B17" s="11">
        <v>1</v>
      </c>
      <c r="C17" s="11">
        <v>1</v>
      </c>
      <c r="D17" s="11">
        <v>7</v>
      </c>
      <c r="E17" s="11">
        <v>1</v>
      </c>
      <c r="F17" s="11">
        <v>2</v>
      </c>
      <c r="G17" s="11">
        <v>0</v>
      </c>
      <c r="H17" s="11">
        <v>0</v>
      </c>
      <c r="I17" s="10"/>
      <c r="J17" s="7"/>
      <c r="K17" s="7"/>
      <c r="L17" s="22"/>
      <c r="M17" s="7" t="s">
        <v>619</v>
      </c>
      <c r="N17" s="7"/>
      <c r="O17" s="7"/>
      <c r="P17" s="6"/>
      <c r="Q17" s="5">
        <v>0</v>
      </c>
      <c r="R17" s="5">
        <v>0</v>
      </c>
      <c r="S17" s="5">
        <v>0</v>
      </c>
    </row>
    <row r="18" spans="1:19" x14ac:dyDescent="0.2">
      <c r="A18" s="11" t="s">
        <v>618</v>
      </c>
      <c r="B18" s="11">
        <v>1</v>
      </c>
      <c r="C18" s="11">
        <v>1</v>
      </c>
      <c r="D18" s="11">
        <v>7</v>
      </c>
      <c r="E18" s="11">
        <v>1</v>
      </c>
      <c r="F18" s="11">
        <v>50</v>
      </c>
      <c r="G18" s="11">
        <v>0</v>
      </c>
      <c r="H18" s="11">
        <v>0</v>
      </c>
      <c r="I18" s="10"/>
      <c r="J18" s="7"/>
      <c r="K18" s="7"/>
      <c r="L18" s="22"/>
      <c r="M18" s="7" t="s">
        <v>617</v>
      </c>
      <c r="N18" s="7"/>
      <c r="O18" s="7"/>
      <c r="P18" s="6"/>
      <c r="Q18" s="5">
        <v>6303998</v>
      </c>
      <c r="R18" s="5">
        <v>656632</v>
      </c>
      <c r="S18" s="5">
        <v>7054209.9199999999</v>
      </c>
    </row>
    <row r="19" spans="1:19" x14ac:dyDescent="0.2">
      <c r="A19" s="166" t="s">
        <v>616</v>
      </c>
      <c r="B19" s="166">
        <v>1</v>
      </c>
      <c r="C19" s="166">
        <v>1</v>
      </c>
      <c r="D19" s="166">
        <v>7</v>
      </c>
      <c r="E19" s="166">
        <v>2</v>
      </c>
      <c r="F19" s="166">
        <v>0</v>
      </c>
      <c r="G19" s="166">
        <v>0</v>
      </c>
      <c r="H19" s="166">
        <v>0</v>
      </c>
      <c r="I19" s="167"/>
      <c r="J19" s="168"/>
      <c r="K19" s="168"/>
      <c r="L19" s="168" t="s">
        <v>615</v>
      </c>
      <c r="M19" s="168"/>
      <c r="N19" s="168"/>
      <c r="O19" s="168"/>
      <c r="P19" s="169"/>
      <c r="Q19" s="170">
        <f t="shared" ref="Q19:S19" si="9">+Q20+Q21</f>
        <v>0</v>
      </c>
      <c r="R19" s="170">
        <f t="shared" si="9"/>
        <v>0</v>
      </c>
      <c r="S19" s="170">
        <f t="shared" si="9"/>
        <v>0</v>
      </c>
    </row>
    <row r="20" spans="1:19" x14ac:dyDescent="0.2">
      <c r="A20" s="11" t="s">
        <v>614</v>
      </c>
      <c r="B20" s="11">
        <v>1</v>
      </c>
      <c r="C20" s="11">
        <v>1</v>
      </c>
      <c r="D20" s="11">
        <v>7</v>
      </c>
      <c r="E20" s="11">
        <v>2</v>
      </c>
      <c r="F20" s="11">
        <v>1</v>
      </c>
      <c r="G20" s="11">
        <v>0</v>
      </c>
      <c r="H20" s="11">
        <v>0</v>
      </c>
      <c r="I20" s="10"/>
      <c r="J20" s="7"/>
      <c r="K20" s="7"/>
      <c r="L20" s="22"/>
      <c r="M20" s="7" t="s">
        <v>613</v>
      </c>
      <c r="N20" s="7"/>
      <c r="O20" s="7"/>
      <c r="P20" s="6"/>
      <c r="Q20" s="9">
        <v>0</v>
      </c>
      <c r="R20" s="9">
        <v>0</v>
      </c>
      <c r="S20" s="9">
        <v>0</v>
      </c>
    </row>
    <row r="21" spans="1:19" x14ac:dyDescent="0.2">
      <c r="A21" s="11" t="s">
        <v>612</v>
      </c>
      <c r="B21" s="11">
        <v>1</v>
      </c>
      <c r="C21" s="11">
        <v>1</v>
      </c>
      <c r="D21" s="11">
        <v>7</v>
      </c>
      <c r="E21" s="11">
        <v>2</v>
      </c>
      <c r="F21" s="11">
        <v>2</v>
      </c>
      <c r="G21" s="11">
        <v>0</v>
      </c>
      <c r="H21" s="11">
        <v>0</v>
      </c>
      <c r="I21" s="10"/>
      <c r="J21" s="7"/>
      <c r="K21" s="7"/>
      <c r="L21" s="22"/>
      <c r="M21" s="7" t="s">
        <v>611</v>
      </c>
      <c r="N21" s="7"/>
      <c r="O21" s="7"/>
      <c r="P21" s="6"/>
      <c r="Q21" s="9">
        <v>0</v>
      </c>
      <c r="R21" s="9">
        <v>0</v>
      </c>
      <c r="S21" s="9">
        <v>0</v>
      </c>
    </row>
    <row r="22" spans="1:19" x14ac:dyDescent="0.2">
      <c r="A22" s="11" t="s">
        <v>610</v>
      </c>
      <c r="B22" s="11">
        <v>1</v>
      </c>
      <c r="C22" s="11">
        <v>1</v>
      </c>
      <c r="D22" s="11">
        <v>7</v>
      </c>
      <c r="E22" s="11">
        <v>3</v>
      </c>
      <c r="F22" s="11">
        <v>0</v>
      </c>
      <c r="G22" s="11">
        <v>0</v>
      </c>
      <c r="H22" s="11">
        <v>0</v>
      </c>
      <c r="I22" s="10"/>
      <c r="J22" s="7"/>
      <c r="K22" s="7"/>
      <c r="L22" s="22" t="s">
        <v>609</v>
      </c>
      <c r="M22" s="7"/>
      <c r="N22" s="7"/>
      <c r="O22" s="7"/>
      <c r="P22" s="6"/>
      <c r="Q22" s="9">
        <v>0</v>
      </c>
      <c r="R22" s="9">
        <v>0</v>
      </c>
      <c r="S22" s="9">
        <v>0</v>
      </c>
    </row>
    <row r="23" spans="1:19" x14ac:dyDescent="0.2">
      <c r="A23" s="11" t="s">
        <v>608</v>
      </c>
      <c r="B23" s="11">
        <v>1</v>
      </c>
      <c r="C23" s="11">
        <v>1</v>
      </c>
      <c r="D23" s="11">
        <v>7</v>
      </c>
      <c r="E23" s="11">
        <v>5</v>
      </c>
      <c r="F23" s="11">
        <v>0</v>
      </c>
      <c r="G23" s="11">
        <v>0</v>
      </c>
      <c r="H23" s="11">
        <v>0</v>
      </c>
      <c r="I23" s="10"/>
      <c r="J23" s="7"/>
      <c r="K23" s="7"/>
      <c r="L23" s="22" t="s">
        <v>607</v>
      </c>
      <c r="M23" s="7"/>
      <c r="N23" s="7"/>
      <c r="O23" s="7"/>
      <c r="P23" s="6"/>
      <c r="Q23" s="9">
        <v>0</v>
      </c>
      <c r="R23" s="9">
        <v>0</v>
      </c>
      <c r="S23" s="9">
        <v>0</v>
      </c>
    </row>
    <row r="24" spans="1:19" x14ac:dyDescent="0.2">
      <c r="A24" s="11" t="s">
        <v>606</v>
      </c>
      <c r="B24" s="11">
        <v>1</v>
      </c>
      <c r="C24" s="11">
        <v>1</v>
      </c>
      <c r="D24" s="11">
        <v>7</v>
      </c>
      <c r="E24" s="11">
        <v>50</v>
      </c>
      <c r="F24" s="11">
        <v>0</v>
      </c>
      <c r="G24" s="11">
        <v>0</v>
      </c>
      <c r="H24" s="11">
        <v>0</v>
      </c>
      <c r="I24" s="10"/>
      <c r="J24" s="7"/>
      <c r="K24" s="7"/>
      <c r="L24" s="7" t="s">
        <v>605</v>
      </c>
      <c r="M24" s="7"/>
      <c r="N24" s="7"/>
      <c r="O24" s="7"/>
      <c r="P24" s="6"/>
      <c r="Q24" s="9">
        <v>15510186</v>
      </c>
      <c r="R24" s="9">
        <v>26852056</v>
      </c>
      <c r="S24" s="9">
        <v>16655212.689999999</v>
      </c>
    </row>
    <row r="25" spans="1:19" x14ac:dyDescent="0.2">
      <c r="A25" s="166" t="s">
        <v>604</v>
      </c>
      <c r="B25" s="166">
        <v>1</v>
      </c>
      <c r="C25" s="166">
        <v>1</v>
      </c>
      <c r="D25" s="166">
        <v>9</v>
      </c>
      <c r="E25" s="166">
        <v>0</v>
      </c>
      <c r="F25" s="166">
        <v>0</v>
      </c>
      <c r="G25" s="166">
        <v>0</v>
      </c>
      <c r="H25" s="166">
        <v>0</v>
      </c>
      <c r="I25" s="167"/>
      <c r="J25" s="168"/>
      <c r="K25" s="168" t="s">
        <v>603</v>
      </c>
      <c r="L25" s="168"/>
      <c r="M25" s="168"/>
      <c r="N25" s="168"/>
      <c r="O25" s="168"/>
      <c r="P25" s="169"/>
      <c r="Q25" s="170">
        <f t="shared" ref="Q25:S25" si="10">+Q26+Q33+Q37+Q43+Q47+Q50+Q51+Q52</f>
        <v>71334640</v>
      </c>
      <c r="R25" s="170">
        <f t="shared" si="10"/>
        <v>110873236</v>
      </c>
      <c r="S25" s="170">
        <f t="shared" si="10"/>
        <v>504372018.92000002</v>
      </c>
    </row>
    <row r="26" spans="1:19" x14ac:dyDescent="0.2">
      <c r="A26" s="166" t="s">
        <v>602</v>
      </c>
      <c r="B26" s="166">
        <v>1</v>
      </c>
      <c r="C26" s="166">
        <v>1</v>
      </c>
      <c r="D26" s="166">
        <v>9</v>
      </c>
      <c r="E26" s="166">
        <v>1</v>
      </c>
      <c r="F26" s="166">
        <v>0</v>
      </c>
      <c r="G26" s="166">
        <v>0</v>
      </c>
      <c r="H26" s="166">
        <v>0</v>
      </c>
      <c r="I26" s="167"/>
      <c r="J26" s="168"/>
      <c r="K26" s="168"/>
      <c r="L26" s="168" t="s">
        <v>601</v>
      </c>
      <c r="M26" s="168"/>
      <c r="N26" s="168"/>
      <c r="O26" s="168"/>
      <c r="P26" s="169"/>
      <c r="Q26" s="170">
        <f t="shared" ref="Q26:S26" si="11">+Q27+Q28+Q29+Q30+Q31+Q32</f>
        <v>64946900</v>
      </c>
      <c r="R26" s="170">
        <f t="shared" si="11"/>
        <v>106876062</v>
      </c>
      <c r="S26" s="170">
        <f t="shared" si="11"/>
        <v>377762306</v>
      </c>
    </row>
    <row r="27" spans="1:19" x14ac:dyDescent="0.2">
      <c r="A27" s="11" t="s">
        <v>600</v>
      </c>
      <c r="B27" s="11">
        <v>1</v>
      </c>
      <c r="C27" s="11">
        <v>1</v>
      </c>
      <c r="D27" s="11">
        <v>9</v>
      </c>
      <c r="E27" s="11">
        <v>1</v>
      </c>
      <c r="F27" s="11">
        <v>1</v>
      </c>
      <c r="G27" s="11">
        <v>0</v>
      </c>
      <c r="H27" s="11">
        <v>0</v>
      </c>
      <c r="I27" s="10"/>
      <c r="J27" s="7"/>
      <c r="K27" s="7"/>
      <c r="L27" s="7"/>
      <c r="M27" s="7" t="s">
        <v>599</v>
      </c>
      <c r="N27" s="7"/>
      <c r="O27" s="7"/>
      <c r="P27" s="6"/>
      <c r="Q27" s="9">
        <v>32713624</v>
      </c>
      <c r="R27" s="9">
        <v>37095406</v>
      </c>
      <c r="S27" s="9">
        <f>43813658.15+20923001.58</f>
        <v>64736659.729999997</v>
      </c>
    </row>
    <row r="28" spans="1:19" x14ac:dyDescent="0.2">
      <c r="A28" s="11" t="s">
        <v>598</v>
      </c>
      <c r="B28" s="11">
        <v>1</v>
      </c>
      <c r="C28" s="11">
        <v>1</v>
      </c>
      <c r="D28" s="11">
        <v>9</v>
      </c>
      <c r="E28" s="11">
        <v>1</v>
      </c>
      <c r="F28" s="11">
        <v>2</v>
      </c>
      <c r="G28" s="11">
        <v>0</v>
      </c>
      <c r="H28" s="11">
        <v>0</v>
      </c>
      <c r="I28" s="10"/>
      <c r="J28" s="7"/>
      <c r="K28" s="7"/>
      <c r="L28" s="7"/>
      <c r="M28" s="7" t="s">
        <v>254</v>
      </c>
      <c r="N28" s="7"/>
      <c r="O28" s="7"/>
      <c r="P28" s="6"/>
      <c r="Q28" s="9">
        <v>0</v>
      </c>
      <c r="R28" s="9">
        <v>0</v>
      </c>
      <c r="S28" s="9">
        <v>0</v>
      </c>
    </row>
    <row r="29" spans="1:19" x14ac:dyDescent="0.2">
      <c r="A29" s="11" t="s">
        <v>597</v>
      </c>
      <c r="B29" s="11">
        <v>1</v>
      </c>
      <c r="C29" s="11">
        <v>1</v>
      </c>
      <c r="D29" s="11">
        <v>9</v>
      </c>
      <c r="E29" s="11">
        <v>1</v>
      </c>
      <c r="F29" s="11">
        <v>3</v>
      </c>
      <c r="G29" s="11">
        <v>0</v>
      </c>
      <c r="H29" s="11">
        <v>0</v>
      </c>
      <c r="I29" s="10"/>
      <c r="J29" s="7"/>
      <c r="K29" s="7"/>
      <c r="L29" s="7"/>
      <c r="M29" s="7" t="s">
        <v>596</v>
      </c>
      <c r="N29" s="7"/>
      <c r="O29" s="7"/>
      <c r="P29" s="6"/>
      <c r="Q29" s="9">
        <v>32224536</v>
      </c>
      <c r="R29" s="9">
        <v>13961707</v>
      </c>
      <c r="S29" s="9">
        <v>13816744.73</v>
      </c>
    </row>
    <row r="30" spans="1:19" x14ac:dyDescent="0.2">
      <c r="A30" s="11" t="s">
        <v>595</v>
      </c>
      <c r="B30" s="11">
        <v>1</v>
      </c>
      <c r="C30" s="11">
        <v>1</v>
      </c>
      <c r="D30" s="11">
        <v>9</v>
      </c>
      <c r="E30" s="11">
        <v>1</v>
      </c>
      <c r="F30" s="11">
        <v>4</v>
      </c>
      <c r="G30" s="11">
        <v>0</v>
      </c>
      <c r="H30" s="11">
        <v>0</v>
      </c>
      <c r="I30" s="10"/>
      <c r="J30" s="7"/>
      <c r="K30" s="7"/>
      <c r="L30" s="7"/>
      <c r="M30" s="7" t="s">
        <v>250</v>
      </c>
      <c r="N30" s="7"/>
      <c r="O30" s="7"/>
      <c r="P30" s="6"/>
      <c r="Q30" s="9">
        <v>0</v>
      </c>
      <c r="R30" s="9">
        <v>4450</v>
      </c>
      <c r="S30" s="9">
        <v>763</v>
      </c>
    </row>
    <row r="31" spans="1:19" x14ac:dyDescent="0.2">
      <c r="A31" s="11" t="s">
        <v>594</v>
      </c>
      <c r="B31" s="11">
        <v>1</v>
      </c>
      <c r="C31" s="11">
        <v>1</v>
      </c>
      <c r="D31" s="11">
        <v>9</v>
      </c>
      <c r="E31" s="11">
        <v>1</v>
      </c>
      <c r="F31" s="11">
        <v>5</v>
      </c>
      <c r="G31" s="11">
        <v>0</v>
      </c>
      <c r="H31" s="11">
        <v>0</v>
      </c>
      <c r="I31" s="10"/>
      <c r="J31" s="7"/>
      <c r="K31" s="7"/>
      <c r="L31" s="7"/>
      <c r="M31" s="7" t="s">
        <v>248</v>
      </c>
      <c r="N31" s="7"/>
      <c r="O31" s="7"/>
      <c r="P31" s="6"/>
      <c r="Q31" s="9">
        <v>0</v>
      </c>
      <c r="R31" s="9">
        <v>55762853</v>
      </c>
      <c r="S31" s="9">
        <v>299145953.35000002</v>
      </c>
    </row>
    <row r="32" spans="1:19" x14ac:dyDescent="0.2">
      <c r="A32" s="11" t="s">
        <v>593</v>
      </c>
      <c r="B32" s="11">
        <v>1</v>
      </c>
      <c r="C32" s="11">
        <v>1</v>
      </c>
      <c r="D32" s="11">
        <v>9</v>
      </c>
      <c r="E32" s="11">
        <v>1</v>
      </c>
      <c r="F32" s="11">
        <v>50</v>
      </c>
      <c r="G32" s="11">
        <v>0</v>
      </c>
      <c r="H32" s="11">
        <v>0</v>
      </c>
      <c r="I32" s="10"/>
      <c r="J32" s="7"/>
      <c r="K32" s="7"/>
      <c r="L32" s="7"/>
      <c r="M32" s="7" t="s">
        <v>246</v>
      </c>
      <c r="N32" s="7"/>
      <c r="O32" s="7"/>
      <c r="P32" s="6"/>
      <c r="Q32" s="9">
        <v>8740</v>
      </c>
      <c r="R32" s="9">
        <v>51646</v>
      </c>
      <c r="S32" s="9">
        <v>62185.19</v>
      </c>
    </row>
    <row r="33" spans="1:19" x14ac:dyDescent="0.2">
      <c r="A33" s="166" t="s">
        <v>592</v>
      </c>
      <c r="B33" s="166">
        <v>1</v>
      </c>
      <c r="C33" s="166">
        <v>1</v>
      </c>
      <c r="D33" s="166">
        <v>9</v>
      </c>
      <c r="E33" s="166">
        <v>2</v>
      </c>
      <c r="F33" s="166">
        <v>0</v>
      </c>
      <c r="G33" s="166">
        <v>0</v>
      </c>
      <c r="H33" s="166">
        <v>0</v>
      </c>
      <c r="I33" s="167"/>
      <c r="J33" s="168"/>
      <c r="K33" s="168"/>
      <c r="L33" s="168" t="s">
        <v>591</v>
      </c>
      <c r="M33" s="168"/>
      <c r="N33" s="168"/>
      <c r="O33" s="168"/>
      <c r="P33" s="169"/>
      <c r="Q33" s="170">
        <f t="shared" ref="Q33:S33" si="12">+Q34+Q35+Q36</f>
        <v>0</v>
      </c>
      <c r="R33" s="170">
        <f t="shared" si="12"/>
        <v>0</v>
      </c>
      <c r="S33" s="170">
        <f t="shared" si="12"/>
        <v>0</v>
      </c>
    </row>
    <row r="34" spans="1:19" x14ac:dyDescent="0.2">
      <c r="A34" s="11" t="s">
        <v>590</v>
      </c>
      <c r="B34" s="11">
        <v>1</v>
      </c>
      <c r="C34" s="11">
        <v>1</v>
      </c>
      <c r="D34" s="11">
        <v>9</v>
      </c>
      <c r="E34" s="11">
        <v>2</v>
      </c>
      <c r="F34" s="11">
        <v>1</v>
      </c>
      <c r="G34" s="11">
        <v>0</v>
      </c>
      <c r="H34" s="11">
        <v>0</v>
      </c>
      <c r="I34" s="10"/>
      <c r="J34" s="7"/>
      <c r="K34" s="7"/>
      <c r="L34" s="7"/>
      <c r="M34" s="7" t="s">
        <v>242</v>
      </c>
      <c r="N34" s="7"/>
      <c r="O34" s="7"/>
      <c r="P34" s="6"/>
      <c r="Q34" s="9">
        <v>0</v>
      </c>
      <c r="R34" s="9">
        <v>0</v>
      </c>
      <c r="S34" s="9">
        <v>0</v>
      </c>
    </row>
    <row r="35" spans="1:19" x14ac:dyDescent="0.2">
      <c r="A35" s="11" t="s">
        <v>589</v>
      </c>
      <c r="B35" s="11">
        <v>1</v>
      </c>
      <c r="C35" s="11">
        <v>1</v>
      </c>
      <c r="D35" s="11">
        <v>9</v>
      </c>
      <c r="E35" s="11">
        <v>2</v>
      </c>
      <c r="F35" s="11">
        <v>2</v>
      </c>
      <c r="G35" s="11">
        <v>0</v>
      </c>
      <c r="H35" s="11">
        <v>0</v>
      </c>
      <c r="I35" s="10"/>
      <c r="J35" s="7"/>
      <c r="K35" s="7"/>
      <c r="L35" s="7"/>
      <c r="M35" s="7" t="s">
        <v>240</v>
      </c>
      <c r="N35" s="7"/>
      <c r="O35" s="7"/>
      <c r="P35" s="6"/>
      <c r="Q35" s="9">
        <v>0</v>
      </c>
      <c r="R35" s="9">
        <v>0</v>
      </c>
      <c r="S35" s="9">
        <v>0</v>
      </c>
    </row>
    <row r="36" spans="1:19" x14ac:dyDescent="0.2">
      <c r="A36" s="11" t="s">
        <v>588</v>
      </c>
      <c r="B36" s="11">
        <v>1</v>
      </c>
      <c r="C36" s="11">
        <v>1</v>
      </c>
      <c r="D36" s="11">
        <v>9</v>
      </c>
      <c r="E36" s="11">
        <v>2</v>
      </c>
      <c r="F36" s="11">
        <v>50</v>
      </c>
      <c r="G36" s="11">
        <v>0</v>
      </c>
      <c r="H36" s="11">
        <v>0</v>
      </c>
      <c r="I36" s="10"/>
      <c r="J36" s="7"/>
      <c r="K36" s="7"/>
      <c r="L36" s="7"/>
      <c r="M36" s="7" t="s">
        <v>575</v>
      </c>
      <c r="N36" s="7"/>
      <c r="O36" s="7"/>
      <c r="P36" s="6"/>
      <c r="Q36" s="9">
        <v>0</v>
      </c>
      <c r="R36" s="9">
        <v>0</v>
      </c>
      <c r="S36" s="9">
        <v>0</v>
      </c>
    </row>
    <row r="37" spans="1:19" x14ac:dyDescent="0.2">
      <c r="A37" s="166" t="s">
        <v>587</v>
      </c>
      <c r="B37" s="166">
        <v>1</v>
      </c>
      <c r="C37" s="166">
        <v>1</v>
      </c>
      <c r="D37" s="166">
        <v>9</v>
      </c>
      <c r="E37" s="166">
        <v>3</v>
      </c>
      <c r="F37" s="166">
        <v>0</v>
      </c>
      <c r="G37" s="166">
        <v>0</v>
      </c>
      <c r="H37" s="166">
        <v>0</v>
      </c>
      <c r="I37" s="167"/>
      <c r="J37" s="168"/>
      <c r="K37" s="168"/>
      <c r="L37" s="168" t="s">
        <v>586</v>
      </c>
      <c r="M37" s="168"/>
      <c r="N37" s="168"/>
      <c r="O37" s="168"/>
      <c r="P37" s="169"/>
      <c r="Q37" s="170">
        <f t="shared" ref="Q37:S37" si="13">+Q38+Q39+Q40+Q41+Q42</f>
        <v>1543670</v>
      </c>
      <c r="R37" s="170">
        <f t="shared" si="13"/>
        <v>1494650</v>
      </c>
      <c r="S37" s="170">
        <f t="shared" si="13"/>
        <v>10881702.26</v>
      </c>
    </row>
    <row r="38" spans="1:19" x14ac:dyDescent="0.2">
      <c r="A38" s="11" t="s">
        <v>585</v>
      </c>
      <c r="B38" s="11">
        <v>1</v>
      </c>
      <c r="C38" s="11">
        <v>1</v>
      </c>
      <c r="D38" s="11">
        <v>9</v>
      </c>
      <c r="E38" s="11">
        <v>3</v>
      </c>
      <c r="F38" s="11">
        <v>1</v>
      </c>
      <c r="G38" s="11">
        <v>0</v>
      </c>
      <c r="H38" s="11">
        <v>0</v>
      </c>
      <c r="I38" s="10"/>
      <c r="J38" s="7"/>
      <c r="K38" s="7"/>
      <c r="L38" s="7"/>
      <c r="M38" s="7" t="s">
        <v>234</v>
      </c>
      <c r="N38" s="7"/>
      <c r="O38" s="7"/>
      <c r="P38" s="6"/>
      <c r="Q38" s="9">
        <v>0</v>
      </c>
      <c r="R38" s="9">
        <v>34424</v>
      </c>
      <c r="S38" s="9">
        <f>98476.41</f>
        <v>98476.41</v>
      </c>
    </row>
    <row r="39" spans="1:19" x14ac:dyDescent="0.2">
      <c r="A39" s="11" t="s">
        <v>584</v>
      </c>
      <c r="B39" s="11">
        <v>1</v>
      </c>
      <c r="C39" s="11">
        <v>1</v>
      </c>
      <c r="D39" s="11">
        <v>9</v>
      </c>
      <c r="E39" s="11">
        <v>3</v>
      </c>
      <c r="F39" s="11">
        <v>2</v>
      </c>
      <c r="G39" s="11">
        <v>0</v>
      </c>
      <c r="H39" s="11">
        <v>0</v>
      </c>
      <c r="I39" s="10"/>
      <c r="J39" s="7"/>
      <c r="K39" s="7"/>
      <c r="L39" s="7"/>
      <c r="M39" s="7" t="s">
        <v>232</v>
      </c>
      <c r="N39" s="7"/>
      <c r="O39" s="7"/>
      <c r="P39" s="6"/>
      <c r="Q39" s="9">
        <v>200069</v>
      </c>
      <c r="R39" s="9">
        <v>0</v>
      </c>
      <c r="S39" s="9">
        <v>11243.2</v>
      </c>
    </row>
    <row r="40" spans="1:19" x14ac:dyDescent="0.2">
      <c r="A40" s="11" t="s">
        <v>583</v>
      </c>
      <c r="B40" s="11">
        <v>1</v>
      </c>
      <c r="C40" s="11">
        <v>1</v>
      </c>
      <c r="D40" s="11">
        <v>9</v>
      </c>
      <c r="E40" s="11">
        <v>3</v>
      </c>
      <c r="F40" s="11">
        <v>3</v>
      </c>
      <c r="G40" s="11">
        <v>0</v>
      </c>
      <c r="H40" s="11">
        <v>0</v>
      </c>
      <c r="I40" s="10"/>
      <c r="J40" s="7"/>
      <c r="K40" s="7"/>
      <c r="L40" s="7"/>
      <c r="M40" s="7" t="s">
        <v>230</v>
      </c>
      <c r="N40" s="7"/>
      <c r="O40" s="7"/>
      <c r="P40" s="6"/>
      <c r="Q40" s="9">
        <f>981399+330651</f>
        <v>1312050</v>
      </c>
      <c r="R40" s="9">
        <v>1345915</v>
      </c>
      <c r="S40" s="9">
        <f>11114248.57-344742.81</f>
        <v>10769505.76</v>
      </c>
    </row>
    <row r="41" spans="1:19" x14ac:dyDescent="0.2">
      <c r="A41" s="11" t="s">
        <v>582</v>
      </c>
      <c r="B41" s="11">
        <v>1</v>
      </c>
      <c r="C41" s="11">
        <v>1</v>
      </c>
      <c r="D41" s="11">
        <v>9</v>
      </c>
      <c r="E41" s="11">
        <v>3</v>
      </c>
      <c r="F41" s="11">
        <v>4</v>
      </c>
      <c r="G41" s="11">
        <v>0</v>
      </c>
      <c r="H41" s="11">
        <v>0</v>
      </c>
      <c r="I41" s="10"/>
      <c r="J41" s="7"/>
      <c r="K41" s="7"/>
      <c r="L41" s="7"/>
      <c r="M41" s="7" t="s">
        <v>228</v>
      </c>
      <c r="N41" s="7"/>
      <c r="O41" s="7"/>
      <c r="P41" s="6"/>
      <c r="Q41" s="9">
        <v>5117</v>
      </c>
      <c r="R41" s="9">
        <v>5216</v>
      </c>
      <c r="S41" s="9">
        <v>0</v>
      </c>
    </row>
    <row r="42" spans="1:19" x14ac:dyDescent="0.2">
      <c r="A42" s="11" t="s">
        <v>581</v>
      </c>
      <c r="B42" s="11">
        <v>1</v>
      </c>
      <c r="C42" s="11">
        <v>1</v>
      </c>
      <c r="D42" s="11">
        <v>9</v>
      </c>
      <c r="E42" s="11">
        <v>3</v>
      </c>
      <c r="F42" s="11">
        <v>50</v>
      </c>
      <c r="G42" s="11">
        <v>0</v>
      </c>
      <c r="H42" s="11">
        <v>0</v>
      </c>
      <c r="I42" s="10"/>
      <c r="J42" s="7"/>
      <c r="K42" s="7"/>
      <c r="L42" s="7"/>
      <c r="M42" s="7" t="s">
        <v>226</v>
      </c>
      <c r="N42" s="7"/>
      <c r="O42" s="7"/>
      <c r="P42" s="6"/>
      <c r="Q42" s="9">
        <v>26434</v>
      </c>
      <c r="R42" s="9">
        <v>109095</v>
      </c>
      <c r="S42" s="9">
        <v>2476.89</v>
      </c>
    </row>
    <row r="43" spans="1:19" x14ac:dyDescent="0.2">
      <c r="A43" s="166" t="s">
        <v>580</v>
      </c>
      <c r="B43" s="166">
        <v>1</v>
      </c>
      <c r="C43" s="166">
        <v>1</v>
      </c>
      <c r="D43" s="166">
        <v>9</v>
      </c>
      <c r="E43" s="166">
        <v>4</v>
      </c>
      <c r="F43" s="166">
        <v>0</v>
      </c>
      <c r="G43" s="166">
        <v>0</v>
      </c>
      <c r="H43" s="166">
        <v>0</v>
      </c>
      <c r="I43" s="167"/>
      <c r="J43" s="168"/>
      <c r="K43" s="168"/>
      <c r="L43" s="168" t="s">
        <v>579</v>
      </c>
      <c r="M43" s="168"/>
      <c r="N43" s="168"/>
      <c r="O43" s="168"/>
      <c r="P43" s="169"/>
      <c r="Q43" s="170">
        <f t="shared" ref="Q43:S43" si="14">+Q44+Q45+Q46</f>
        <v>4456695</v>
      </c>
      <c r="R43" s="170">
        <f t="shared" si="14"/>
        <v>217489</v>
      </c>
      <c r="S43" s="170">
        <f t="shared" si="14"/>
        <v>115428200.06</v>
      </c>
    </row>
    <row r="44" spans="1:19" x14ac:dyDescent="0.2">
      <c r="A44" s="11" t="s">
        <v>578</v>
      </c>
      <c r="B44" s="11">
        <v>1</v>
      </c>
      <c r="C44" s="11">
        <v>1</v>
      </c>
      <c r="D44" s="11">
        <v>9</v>
      </c>
      <c r="E44" s="11">
        <v>4</v>
      </c>
      <c r="F44" s="11">
        <v>1</v>
      </c>
      <c r="G44" s="11">
        <v>0</v>
      </c>
      <c r="H44" s="11">
        <v>0</v>
      </c>
      <c r="I44" s="10"/>
      <c r="J44" s="7"/>
      <c r="K44" s="7"/>
      <c r="L44" s="7"/>
      <c r="M44" s="7" t="s">
        <v>222</v>
      </c>
      <c r="N44" s="7"/>
      <c r="O44" s="7"/>
      <c r="P44" s="6"/>
      <c r="Q44" s="9">
        <v>0</v>
      </c>
      <c r="R44" s="9">
        <v>0</v>
      </c>
      <c r="S44" s="9">
        <v>1588298.84</v>
      </c>
    </row>
    <row r="45" spans="1:19" x14ac:dyDescent="0.2">
      <c r="A45" s="11" t="s">
        <v>577</v>
      </c>
      <c r="B45" s="11">
        <v>1</v>
      </c>
      <c r="C45" s="11">
        <v>1</v>
      </c>
      <c r="D45" s="11">
        <v>9</v>
      </c>
      <c r="E45" s="11">
        <v>4</v>
      </c>
      <c r="F45" s="11">
        <v>2</v>
      </c>
      <c r="G45" s="11">
        <v>0</v>
      </c>
      <c r="H45" s="11">
        <v>0</v>
      </c>
      <c r="I45" s="10"/>
      <c r="J45" s="7"/>
      <c r="K45" s="7"/>
      <c r="L45" s="7"/>
      <c r="M45" s="7" t="s">
        <v>220</v>
      </c>
      <c r="N45" s="7"/>
      <c r="O45" s="7"/>
      <c r="P45" s="6"/>
      <c r="Q45" s="9">
        <v>4091879</v>
      </c>
      <c r="R45" s="9">
        <v>0</v>
      </c>
      <c r="S45" s="9">
        <f>3325814.41+110222556.64</f>
        <v>113548371.05</v>
      </c>
    </row>
    <row r="46" spans="1:19" x14ac:dyDescent="0.2">
      <c r="A46" s="11" t="s">
        <v>576</v>
      </c>
      <c r="B46" s="11">
        <v>1</v>
      </c>
      <c r="C46" s="11">
        <v>1</v>
      </c>
      <c r="D46" s="11">
        <v>9</v>
      </c>
      <c r="E46" s="11">
        <v>4</v>
      </c>
      <c r="F46" s="11">
        <v>50</v>
      </c>
      <c r="G46" s="11">
        <v>0</v>
      </c>
      <c r="H46" s="11">
        <v>0</v>
      </c>
      <c r="I46" s="10"/>
      <c r="J46" s="7"/>
      <c r="K46" s="7"/>
      <c r="L46" s="7"/>
      <c r="M46" s="7" t="s">
        <v>575</v>
      </c>
      <c r="N46" s="7"/>
      <c r="O46" s="7"/>
      <c r="P46" s="6"/>
      <c r="Q46" s="9">
        <v>364816</v>
      </c>
      <c r="R46" s="9">
        <v>217489</v>
      </c>
      <c r="S46" s="9">
        <v>291530.17</v>
      </c>
    </row>
    <row r="47" spans="1:19" x14ac:dyDescent="0.2">
      <c r="A47" s="166" t="s">
        <v>574</v>
      </c>
      <c r="B47" s="166">
        <v>1</v>
      </c>
      <c r="C47" s="166">
        <v>1</v>
      </c>
      <c r="D47" s="166">
        <v>9</v>
      </c>
      <c r="E47" s="166">
        <v>5</v>
      </c>
      <c r="F47" s="166">
        <v>0</v>
      </c>
      <c r="G47" s="166">
        <v>0</v>
      </c>
      <c r="H47" s="166">
        <v>0</v>
      </c>
      <c r="I47" s="167"/>
      <c r="J47" s="168"/>
      <c r="K47" s="168"/>
      <c r="L47" s="168" t="s">
        <v>573</v>
      </c>
      <c r="M47" s="168"/>
      <c r="N47" s="168"/>
      <c r="O47" s="168"/>
      <c r="P47" s="169"/>
      <c r="Q47" s="170">
        <f t="shared" ref="Q47:S47" si="15">+Q48+Q49</f>
        <v>0</v>
      </c>
      <c r="R47" s="170">
        <f t="shared" si="15"/>
        <v>0</v>
      </c>
      <c r="S47" s="170">
        <f t="shared" si="15"/>
        <v>0</v>
      </c>
    </row>
    <row r="48" spans="1:19" x14ac:dyDescent="0.2">
      <c r="A48" s="11" t="s">
        <v>572</v>
      </c>
      <c r="B48" s="11">
        <v>1</v>
      </c>
      <c r="C48" s="11">
        <v>1</v>
      </c>
      <c r="D48" s="11">
        <v>9</v>
      </c>
      <c r="E48" s="11">
        <v>5</v>
      </c>
      <c r="F48" s="11">
        <v>1</v>
      </c>
      <c r="G48" s="11">
        <v>0</v>
      </c>
      <c r="H48" s="11">
        <v>0</v>
      </c>
      <c r="I48" s="10"/>
      <c r="J48" s="7"/>
      <c r="K48" s="7"/>
      <c r="L48" s="7"/>
      <c r="M48" s="7" t="s">
        <v>571</v>
      </c>
      <c r="N48" s="7"/>
      <c r="O48" s="7"/>
      <c r="P48" s="6"/>
      <c r="Q48" s="9">
        <v>0</v>
      </c>
      <c r="R48" s="9">
        <v>0</v>
      </c>
      <c r="S48" s="9">
        <v>0</v>
      </c>
    </row>
    <row r="49" spans="1:19" x14ac:dyDescent="0.2">
      <c r="A49" s="11" t="s">
        <v>570</v>
      </c>
      <c r="B49" s="11">
        <v>1</v>
      </c>
      <c r="C49" s="11">
        <v>1</v>
      </c>
      <c r="D49" s="11">
        <v>9</v>
      </c>
      <c r="E49" s="11">
        <v>5</v>
      </c>
      <c r="F49" s="11">
        <v>50</v>
      </c>
      <c r="G49" s="11">
        <v>0</v>
      </c>
      <c r="H49" s="11">
        <v>0</v>
      </c>
      <c r="I49" s="10"/>
      <c r="J49" s="7"/>
      <c r="K49" s="7"/>
      <c r="L49" s="7"/>
      <c r="M49" s="7" t="s">
        <v>102</v>
      </c>
      <c r="N49" s="7"/>
      <c r="O49" s="7"/>
      <c r="P49" s="6"/>
      <c r="Q49" s="9">
        <v>0</v>
      </c>
      <c r="R49" s="9">
        <v>0</v>
      </c>
      <c r="S49" s="9">
        <v>0</v>
      </c>
    </row>
    <row r="50" spans="1:19" x14ac:dyDescent="0.2">
      <c r="A50" s="11" t="s">
        <v>569</v>
      </c>
      <c r="B50" s="11">
        <v>1</v>
      </c>
      <c r="C50" s="11">
        <v>1</v>
      </c>
      <c r="D50" s="11">
        <v>9</v>
      </c>
      <c r="E50" s="11">
        <v>6</v>
      </c>
      <c r="F50" s="11">
        <v>0</v>
      </c>
      <c r="G50" s="11">
        <v>0</v>
      </c>
      <c r="H50" s="11">
        <v>0</v>
      </c>
      <c r="I50" s="10"/>
      <c r="J50" s="7"/>
      <c r="K50" s="7"/>
      <c r="L50" s="7" t="s">
        <v>568</v>
      </c>
      <c r="M50" s="7"/>
      <c r="N50" s="7"/>
      <c r="O50" s="7"/>
      <c r="P50" s="6"/>
      <c r="Q50" s="9">
        <v>0</v>
      </c>
      <c r="R50" s="9">
        <v>0</v>
      </c>
      <c r="S50" s="9">
        <v>0</v>
      </c>
    </row>
    <row r="51" spans="1:19" x14ac:dyDescent="0.2">
      <c r="A51" s="11" t="s">
        <v>567</v>
      </c>
      <c r="B51" s="11">
        <v>1</v>
      </c>
      <c r="C51" s="11">
        <v>1</v>
      </c>
      <c r="D51" s="11">
        <v>9</v>
      </c>
      <c r="E51" s="11">
        <v>7</v>
      </c>
      <c r="F51" s="11">
        <v>0</v>
      </c>
      <c r="G51" s="11">
        <v>0</v>
      </c>
      <c r="H51" s="11">
        <v>0</v>
      </c>
      <c r="I51" s="10"/>
      <c r="J51" s="7"/>
      <c r="K51" s="7"/>
      <c r="L51" s="7" t="s">
        <v>566</v>
      </c>
      <c r="M51" s="7"/>
      <c r="N51" s="7"/>
      <c r="O51" s="7"/>
      <c r="P51" s="6"/>
      <c r="Q51" s="9">
        <v>0</v>
      </c>
      <c r="R51" s="9">
        <v>0</v>
      </c>
      <c r="S51" s="9">
        <v>0</v>
      </c>
    </row>
    <row r="52" spans="1:19" x14ac:dyDescent="0.2">
      <c r="A52" s="11" t="s">
        <v>565</v>
      </c>
      <c r="B52" s="11">
        <v>1</v>
      </c>
      <c r="C52" s="11">
        <v>1</v>
      </c>
      <c r="D52" s="11">
        <v>9</v>
      </c>
      <c r="E52" s="11">
        <v>50</v>
      </c>
      <c r="F52" s="11">
        <v>0</v>
      </c>
      <c r="G52" s="11">
        <v>0</v>
      </c>
      <c r="H52" s="11">
        <v>0</v>
      </c>
      <c r="I52" s="10"/>
      <c r="J52" s="7"/>
      <c r="K52" s="7"/>
      <c r="L52" s="7" t="s">
        <v>564</v>
      </c>
      <c r="M52" s="7"/>
      <c r="N52" s="7"/>
      <c r="O52" s="7"/>
      <c r="P52" s="6"/>
      <c r="Q52" s="9">
        <v>387375</v>
      </c>
      <c r="R52" s="9">
        <v>2285035</v>
      </c>
      <c r="S52" s="9">
        <v>299810.59999999998</v>
      </c>
    </row>
    <row r="53" spans="1:19" x14ac:dyDescent="0.2">
      <c r="A53" s="166" t="s">
        <v>563</v>
      </c>
      <c r="B53" s="166">
        <v>1</v>
      </c>
      <c r="C53" s="166">
        <v>2</v>
      </c>
      <c r="D53" s="166">
        <v>3</v>
      </c>
      <c r="E53" s="166">
        <v>0</v>
      </c>
      <c r="F53" s="166">
        <v>0</v>
      </c>
      <c r="G53" s="166">
        <v>0</v>
      </c>
      <c r="H53" s="166">
        <v>0</v>
      </c>
      <c r="I53" s="167"/>
      <c r="J53" s="168"/>
      <c r="K53" s="168" t="s">
        <v>562</v>
      </c>
      <c r="L53" s="168"/>
      <c r="M53" s="168"/>
      <c r="N53" s="168"/>
      <c r="O53" s="168"/>
      <c r="P53" s="169"/>
      <c r="Q53" s="170">
        <f t="shared" ref="Q53:S53" si="16">+Q54+Q59+Q60+Q61+Q62+Q63</f>
        <v>2684742</v>
      </c>
      <c r="R53" s="170">
        <f t="shared" si="16"/>
        <v>2650668</v>
      </c>
      <c r="S53" s="170">
        <f t="shared" si="16"/>
        <v>2059704.63</v>
      </c>
    </row>
    <row r="54" spans="1:19" x14ac:dyDescent="0.2">
      <c r="A54" s="166" t="s">
        <v>561</v>
      </c>
      <c r="B54" s="166">
        <v>1</v>
      </c>
      <c r="C54" s="166">
        <v>2</v>
      </c>
      <c r="D54" s="166">
        <v>3</v>
      </c>
      <c r="E54" s="166">
        <v>1</v>
      </c>
      <c r="F54" s="166">
        <v>0</v>
      </c>
      <c r="G54" s="166">
        <v>0</v>
      </c>
      <c r="H54" s="166">
        <v>0</v>
      </c>
      <c r="I54" s="167"/>
      <c r="J54" s="168"/>
      <c r="K54" s="168"/>
      <c r="L54" s="168" t="s">
        <v>560</v>
      </c>
      <c r="M54" s="168"/>
      <c r="N54" s="168"/>
      <c r="O54" s="168"/>
      <c r="P54" s="169"/>
      <c r="Q54" s="170">
        <f t="shared" ref="Q54:S54" si="17">+Q55+Q56+Q57+Q58</f>
        <v>2684742</v>
      </c>
      <c r="R54" s="170">
        <f t="shared" si="17"/>
        <v>2650668</v>
      </c>
      <c r="S54" s="170">
        <f t="shared" si="17"/>
        <v>2059704.63</v>
      </c>
    </row>
    <row r="55" spans="1:19" x14ac:dyDescent="0.2">
      <c r="A55" s="11" t="s">
        <v>559</v>
      </c>
      <c r="B55" s="11">
        <v>1</v>
      </c>
      <c r="C55" s="11">
        <v>2</v>
      </c>
      <c r="D55" s="11">
        <v>3</v>
      </c>
      <c r="E55" s="11">
        <v>1</v>
      </c>
      <c r="F55" s="11">
        <v>1</v>
      </c>
      <c r="G55" s="11">
        <v>0</v>
      </c>
      <c r="H55" s="11">
        <v>0</v>
      </c>
      <c r="I55" s="10"/>
      <c r="J55" s="7"/>
      <c r="K55" s="7"/>
      <c r="L55" s="7"/>
      <c r="M55" s="7" t="s">
        <v>200</v>
      </c>
      <c r="N55" s="7"/>
      <c r="O55" s="7"/>
      <c r="P55" s="6"/>
      <c r="Q55" s="5">
        <v>0</v>
      </c>
      <c r="R55" s="5">
        <f>6310+5093</f>
        <v>11403</v>
      </c>
      <c r="S55" s="5">
        <v>93</v>
      </c>
    </row>
    <row r="56" spans="1:19" x14ac:dyDescent="0.2">
      <c r="A56" s="11" t="s">
        <v>558</v>
      </c>
      <c r="B56" s="11">
        <v>1</v>
      </c>
      <c r="C56" s="11">
        <v>2</v>
      </c>
      <c r="D56" s="11">
        <v>3</v>
      </c>
      <c r="E56" s="11">
        <v>1</v>
      </c>
      <c r="F56" s="11">
        <v>2</v>
      </c>
      <c r="G56" s="11">
        <v>0</v>
      </c>
      <c r="H56" s="11">
        <v>0</v>
      </c>
      <c r="I56" s="10"/>
      <c r="J56" s="7"/>
      <c r="K56" s="7"/>
      <c r="L56" s="7"/>
      <c r="M56" s="7" t="s">
        <v>198</v>
      </c>
      <c r="N56" s="7"/>
      <c r="O56" s="7"/>
      <c r="P56" s="6"/>
      <c r="Q56" s="5">
        <v>75374</v>
      </c>
      <c r="R56" s="5">
        <v>20436</v>
      </c>
      <c r="S56" s="5">
        <v>88615.66</v>
      </c>
    </row>
    <row r="57" spans="1:19" x14ac:dyDescent="0.2">
      <c r="A57" s="11" t="s">
        <v>557</v>
      </c>
      <c r="B57" s="11">
        <v>1</v>
      </c>
      <c r="C57" s="11">
        <v>2</v>
      </c>
      <c r="D57" s="11">
        <v>3</v>
      </c>
      <c r="E57" s="11">
        <v>1</v>
      </c>
      <c r="F57" s="11">
        <v>3</v>
      </c>
      <c r="G57" s="11">
        <v>0</v>
      </c>
      <c r="H57" s="11">
        <v>0</v>
      </c>
      <c r="I57" s="10"/>
      <c r="J57" s="7"/>
      <c r="K57" s="7"/>
      <c r="L57" s="7"/>
      <c r="M57" s="7" t="s">
        <v>196</v>
      </c>
      <c r="N57" s="7"/>
      <c r="O57" s="7"/>
      <c r="P57" s="6"/>
      <c r="Q57" s="5">
        <v>2609368</v>
      </c>
      <c r="R57" s="5">
        <v>2618829</v>
      </c>
      <c r="S57" s="5">
        <v>1970995.97</v>
      </c>
    </row>
    <row r="58" spans="1:19" x14ac:dyDescent="0.2">
      <c r="A58" s="11" t="s">
        <v>556</v>
      </c>
      <c r="B58" s="11">
        <v>1</v>
      </c>
      <c r="C58" s="11">
        <v>2</v>
      </c>
      <c r="D58" s="11">
        <v>3</v>
      </c>
      <c r="E58" s="11">
        <v>1</v>
      </c>
      <c r="F58" s="11">
        <v>4</v>
      </c>
      <c r="G58" s="11">
        <v>0</v>
      </c>
      <c r="H58" s="11">
        <v>0</v>
      </c>
      <c r="I58" s="10"/>
      <c r="J58" s="7"/>
      <c r="K58" s="7"/>
      <c r="L58" s="7"/>
      <c r="M58" s="7" t="s">
        <v>102</v>
      </c>
      <c r="N58" s="7"/>
      <c r="O58" s="7"/>
      <c r="P58" s="6"/>
      <c r="Q58" s="5">
        <v>0</v>
      </c>
      <c r="R58" s="5">
        <v>0</v>
      </c>
      <c r="S58" s="5">
        <v>0</v>
      </c>
    </row>
    <row r="59" spans="1:19" x14ac:dyDescent="0.2">
      <c r="A59" s="11" t="s">
        <v>555</v>
      </c>
      <c r="B59" s="11">
        <v>1</v>
      </c>
      <c r="C59" s="11">
        <v>2</v>
      </c>
      <c r="D59" s="11">
        <v>3</v>
      </c>
      <c r="E59" s="11">
        <v>2</v>
      </c>
      <c r="F59" s="11">
        <v>0</v>
      </c>
      <c r="G59" s="11">
        <v>0</v>
      </c>
      <c r="H59" s="11">
        <v>0</v>
      </c>
      <c r="I59" s="10"/>
      <c r="J59" s="7"/>
      <c r="K59" s="7"/>
      <c r="L59" s="7" t="s">
        <v>554</v>
      </c>
      <c r="M59" s="7"/>
      <c r="N59" s="7"/>
      <c r="O59" s="7"/>
      <c r="P59" s="6"/>
      <c r="Q59" s="5">
        <v>0</v>
      </c>
      <c r="R59" s="5">
        <v>0</v>
      </c>
      <c r="S59" s="5">
        <v>0</v>
      </c>
    </row>
    <row r="60" spans="1:19" x14ac:dyDescent="0.2">
      <c r="A60" s="11" t="s">
        <v>553</v>
      </c>
      <c r="B60" s="11">
        <v>1</v>
      </c>
      <c r="C60" s="11">
        <v>2</v>
      </c>
      <c r="D60" s="11">
        <v>3</v>
      </c>
      <c r="E60" s="11">
        <v>3</v>
      </c>
      <c r="F60" s="11">
        <v>0</v>
      </c>
      <c r="G60" s="11">
        <v>0</v>
      </c>
      <c r="H60" s="11">
        <v>0</v>
      </c>
      <c r="I60" s="10"/>
      <c r="J60" s="7"/>
      <c r="K60" s="7"/>
      <c r="L60" s="7" t="s">
        <v>552</v>
      </c>
      <c r="M60" s="7"/>
      <c r="N60" s="7"/>
      <c r="O60" s="7"/>
      <c r="P60" s="6"/>
      <c r="Q60" s="5">
        <v>0</v>
      </c>
      <c r="R60" s="5">
        <v>0</v>
      </c>
      <c r="S60" s="5">
        <v>0</v>
      </c>
    </row>
    <row r="61" spans="1:19" x14ac:dyDescent="0.2">
      <c r="A61" s="11" t="s">
        <v>551</v>
      </c>
      <c r="B61" s="11">
        <v>1</v>
      </c>
      <c r="C61" s="11">
        <v>2</v>
      </c>
      <c r="D61" s="11">
        <v>3</v>
      </c>
      <c r="E61" s="11">
        <v>4</v>
      </c>
      <c r="F61" s="11">
        <v>0</v>
      </c>
      <c r="G61" s="11">
        <v>0</v>
      </c>
      <c r="H61" s="11">
        <v>0</v>
      </c>
      <c r="I61" s="10"/>
      <c r="J61" s="7"/>
      <c r="K61" s="7"/>
      <c r="L61" s="7" t="s">
        <v>550</v>
      </c>
      <c r="M61" s="7"/>
      <c r="N61" s="7"/>
      <c r="O61" s="7"/>
      <c r="P61" s="6"/>
      <c r="Q61" s="5">
        <v>0</v>
      </c>
      <c r="R61" s="5">
        <v>0</v>
      </c>
      <c r="S61" s="5">
        <v>0</v>
      </c>
    </row>
    <row r="62" spans="1:19" x14ac:dyDescent="0.2">
      <c r="A62" s="11" t="s">
        <v>549</v>
      </c>
      <c r="B62" s="11">
        <v>1</v>
      </c>
      <c r="C62" s="11">
        <v>2</v>
      </c>
      <c r="D62" s="11">
        <v>3</v>
      </c>
      <c r="E62" s="11">
        <v>5</v>
      </c>
      <c r="F62" s="11">
        <v>0</v>
      </c>
      <c r="G62" s="11">
        <v>0</v>
      </c>
      <c r="H62" s="11">
        <v>0</v>
      </c>
      <c r="I62" s="10"/>
      <c r="J62" s="7"/>
      <c r="K62" s="7"/>
      <c r="L62" s="7" t="s">
        <v>186</v>
      </c>
      <c r="M62" s="7"/>
      <c r="N62" s="7"/>
      <c r="O62" s="7"/>
      <c r="P62" s="6"/>
      <c r="Q62" s="5">
        <v>0</v>
      </c>
      <c r="R62" s="5">
        <v>0</v>
      </c>
      <c r="S62" s="5">
        <v>0</v>
      </c>
    </row>
    <row r="63" spans="1:19" x14ac:dyDescent="0.2">
      <c r="A63" s="11" t="s">
        <v>548</v>
      </c>
      <c r="B63" s="11">
        <v>1</v>
      </c>
      <c r="C63" s="11">
        <v>2</v>
      </c>
      <c r="D63" s="11">
        <v>3</v>
      </c>
      <c r="E63" s="11">
        <v>50</v>
      </c>
      <c r="F63" s="11">
        <v>0</v>
      </c>
      <c r="G63" s="11">
        <v>0</v>
      </c>
      <c r="H63" s="11">
        <v>0</v>
      </c>
      <c r="I63" s="10"/>
      <c r="J63" s="7"/>
      <c r="K63" s="7"/>
      <c r="L63" s="7" t="s">
        <v>547</v>
      </c>
      <c r="M63" s="7"/>
      <c r="N63" s="7"/>
      <c r="O63" s="7"/>
      <c r="P63" s="6"/>
      <c r="Q63" s="5">
        <v>0</v>
      </c>
      <c r="R63" s="5">
        <v>0</v>
      </c>
      <c r="S63" s="5">
        <v>0</v>
      </c>
    </row>
    <row r="64" spans="1:19" x14ac:dyDescent="0.2">
      <c r="A64" s="11" t="s">
        <v>546</v>
      </c>
      <c r="B64" s="11">
        <v>1</v>
      </c>
      <c r="C64" s="11">
        <v>5</v>
      </c>
      <c r="D64" s="11">
        <v>0</v>
      </c>
      <c r="E64" s="11">
        <v>0</v>
      </c>
      <c r="F64" s="11">
        <v>0</v>
      </c>
      <c r="G64" s="11">
        <v>0</v>
      </c>
      <c r="H64" s="11">
        <v>0</v>
      </c>
      <c r="I64" s="10"/>
      <c r="J64" s="8"/>
      <c r="K64" s="7" t="s">
        <v>545</v>
      </c>
      <c r="L64" s="7"/>
      <c r="M64" s="7"/>
      <c r="N64" s="7"/>
      <c r="O64" s="7"/>
      <c r="P64" s="6"/>
      <c r="Q64" s="5">
        <v>0</v>
      </c>
      <c r="R64" s="5">
        <v>0</v>
      </c>
      <c r="S64" s="5">
        <v>0</v>
      </c>
    </row>
    <row r="65" spans="1:19" x14ac:dyDescent="0.2">
      <c r="A65" s="166" t="s">
        <v>544</v>
      </c>
      <c r="B65" s="166">
        <v>1</v>
      </c>
      <c r="C65" s="166">
        <v>3</v>
      </c>
      <c r="D65" s="166">
        <v>0</v>
      </c>
      <c r="E65" s="166">
        <v>0</v>
      </c>
      <c r="F65" s="166">
        <v>0</v>
      </c>
      <c r="G65" s="166">
        <v>0</v>
      </c>
      <c r="H65" s="166">
        <v>0</v>
      </c>
      <c r="I65" s="167"/>
      <c r="J65" s="171"/>
      <c r="K65" s="168" t="s">
        <v>543</v>
      </c>
      <c r="L65" s="171"/>
      <c r="M65" s="168"/>
      <c r="N65" s="168"/>
      <c r="O65" s="168"/>
      <c r="P65" s="169"/>
      <c r="Q65" s="170">
        <f t="shared" ref="Q65:S65" si="18">+Q66+Q82+Q101+Q104</f>
        <v>0</v>
      </c>
      <c r="R65" s="170">
        <f t="shared" si="18"/>
        <v>0</v>
      </c>
      <c r="S65" s="170">
        <f t="shared" si="18"/>
        <v>0</v>
      </c>
    </row>
    <row r="66" spans="1:19" x14ac:dyDescent="0.2">
      <c r="A66" s="166" t="s">
        <v>542</v>
      </c>
      <c r="B66" s="166">
        <v>1</v>
      </c>
      <c r="C66" s="166">
        <v>3</v>
      </c>
      <c r="D66" s="166">
        <v>1</v>
      </c>
      <c r="E66" s="166">
        <v>1</v>
      </c>
      <c r="F66" s="166">
        <v>3</v>
      </c>
      <c r="G66" s="166">
        <v>0</v>
      </c>
      <c r="H66" s="166">
        <v>0</v>
      </c>
      <c r="I66" s="167"/>
      <c r="J66" s="168"/>
      <c r="K66" s="177"/>
      <c r="L66" s="168" t="s">
        <v>690</v>
      </c>
      <c r="M66" s="171"/>
      <c r="N66" s="168"/>
      <c r="O66" s="168"/>
      <c r="P66" s="169"/>
      <c r="Q66" s="170">
        <f t="shared" ref="Q66:S66" si="19">+Q67+Q68+Q69+Q70+Q71+Q72+Q73+Q74+Q75+Q76+Q77+Q78+Q79</f>
        <v>0</v>
      </c>
      <c r="R66" s="170">
        <f t="shared" si="19"/>
        <v>0</v>
      </c>
      <c r="S66" s="170">
        <f t="shared" si="19"/>
        <v>0</v>
      </c>
    </row>
    <row r="67" spans="1:19" x14ac:dyDescent="0.2">
      <c r="A67" s="11" t="s">
        <v>541</v>
      </c>
      <c r="B67" s="11">
        <v>1</v>
      </c>
      <c r="C67" s="11">
        <v>3</v>
      </c>
      <c r="D67" s="11">
        <v>1</v>
      </c>
      <c r="E67" s="11">
        <v>1</v>
      </c>
      <c r="F67" s="11">
        <v>3</v>
      </c>
      <c r="G67" s="11">
        <v>1</v>
      </c>
      <c r="H67" s="11">
        <v>0</v>
      </c>
      <c r="I67" s="10"/>
      <c r="J67" s="7"/>
      <c r="K67" s="7"/>
      <c r="L67" s="7"/>
      <c r="M67" s="7" t="s">
        <v>540</v>
      </c>
      <c r="N67" s="8"/>
      <c r="O67" s="7"/>
      <c r="P67" s="6"/>
      <c r="Q67" s="9">
        <v>0</v>
      </c>
      <c r="R67" s="9">
        <v>0</v>
      </c>
      <c r="S67" s="9">
        <v>0</v>
      </c>
    </row>
    <row r="68" spans="1:19" x14ac:dyDescent="0.2">
      <c r="A68" s="11" t="s">
        <v>539</v>
      </c>
      <c r="B68" s="11">
        <v>1</v>
      </c>
      <c r="C68" s="11">
        <v>3</v>
      </c>
      <c r="D68" s="11">
        <v>1</v>
      </c>
      <c r="E68" s="11">
        <v>1</v>
      </c>
      <c r="F68" s="11">
        <v>3</v>
      </c>
      <c r="G68" s="11">
        <v>2</v>
      </c>
      <c r="H68" s="11">
        <v>0</v>
      </c>
      <c r="I68" s="10"/>
      <c r="J68" s="7"/>
      <c r="K68" s="7"/>
      <c r="L68" s="7"/>
      <c r="M68" s="7" t="s">
        <v>538</v>
      </c>
      <c r="N68" s="8"/>
      <c r="O68" s="7"/>
      <c r="P68" s="6"/>
      <c r="Q68" s="9">
        <v>0</v>
      </c>
      <c r="R68" s="9">
        <v>0</v>
      </c>
      <c r="S68" s="9">
        <v>0</v>
      </c>
    </row>
    <row r="69" spans="1:19" x14ac:dyDescent="0.2">
      <c r="A69" s="11" t="s">
        <v>537</v>
      </c>
      <c r="B69" s="11">
        <v>1</v>
      </c>
      <c r="C69" s="11">
        <v>3</v>
      </c>
      <c r="D69" s="11">
        <v>1</v>
      </c>
      <c r="E69" s="11">
        <v>1</v>
      </c>
      <c r="F69" s="11">
        <v>3</v>
      </c>
      <c r="G69" s="11">
        <v>3</v>
      </c>
      <c r="H69" s="11">
        <v>0</v>
      </c>
      <c r="I69" s="10"/>
      <c r="J69" s="7"/>
      <c r="K69" s="7"/>
      <c r="L69" s="7"/>
      <c r="M69" s="7" t="s">
        <v>536</v>
      </c>
      <c r="N69" s="8"/>
      <c r="O69" s="7"/>
      <c r="P69" s="6"/>
      <c r="Q69" s="9">
        <v>0</v>
      </c>
      <c r="R69" s="9">
        <v>0</v>
      </c>
      <c r="S69" s="9">
        <v>0</v>
      </c>
    </row>
    <row r="70" spans="1:19" x14ac:dyDescent="0.2">
      <c r="A70" s="11" t="s">
        <v>535</v>
      </c>
      <c r="B70" s="11">
        <v>1</v>
      </c>
      <c r="C70" s="11">
        <v>3</v>
      </c>
      <c r="D70" s="11">
        <v>1</v>
      </c>
      <c r="E70" s="11">
        <v>1</v>
      </c>
      <c r="F70" s="11">
        <v>3</v>
      </c>
      <c r="G70" s="11">
        <v>4</v>
      </c>
      <c r="H70" s="11">
        <v>0</v>
      </c>
      <c r="I70" s="10"/>
      <c r="J70" s="7"/>
      <c r="K70" s="7"/>
      <c r="L70" s="7"/>
      <c r="M70" s="7" t="s">
        <v>534</v>
      </c>
      <c r="N70" s="8"/>
      <c r="O70" s="7"/>
      <c r="P70" s="6"/>
      <c r="Q70" s="9">
        <v>0</v>
      </c>
      <c r="R70" s="9">
        <v>0</v>
      </c>
      <c r="S70" s="9">
        <v>0</v>
      </c>
    </row>
    <row r="71" spans="1:19" x14ac:dyDescent="0.2">
      <c r="A71" s="11" t="s">
        <v>533</v>
      </c>
      <c r="B71" s="11">
        <v>1</v>
      </c>
      <c r="C71" s="11">
        <v>3</v>
      </c>
      <c r="D71" s="11">
        <v>1</v>
      </c>
      <c r="E71" s="11">
        <v>1</v>
      </c>
      <c r="F71" s="11">
        <v>3</v>
      </c>
      <c r="G71" s="11">
        <v>5</v>
      </c>
      <c r="H71" s="11">
        <v>0</v>
      </c>
      <c r="I71" s="10"/>
      <c r="J71" s="7"/>
      <c r="K71" s="7"/>
      <c r="L71" s="7"/>
      <c r="M71" s="7" t="s">
        <v>532</v>
      </c>
      <c r="N71" s="8"/>
      <c r="O71" s="7"/>
      <c r="P71" s="6"/>
      <c r="Q71" s="9">
        <v>0</v>
      </c>
      <c r="R71" s="9">
        <v>0</v>
      </c>
      <c r="S71" s="9">
        <v>0</v>
      </c>
    </row>
    <row r="72" spans="1:19" x14ac:dyDescent="0.2">
      <c r="A72" s="11" t="s">
        <v>531</v>
      </c>
      <c r="B72" s="11">
        <v>1</v>
      </c>
      <c r="C72" s="11">
        <v>3</v>
      </c>
      <c r="D72" s="11">
        <v>1</v>
      </c>
      <c r="E72" s="11">
        <v>1</v>
      </c>
      <c r="F72" s="11">
        <v>3</v>
      </c>
      <c r="G72" s="11">
        <v>6</v>
      </c>
      <c r="H72" s="11">
        <v>0</v>
      </c>
      <c r="I72" s="10"/>
      <c r="J72" s="7"/>
      <c r="K72" s="7"/>
      <c r="L72" s="7"/>
      <c r="M72" s="7" t="s">
        <v>530</v>
      </c>
      <c r="N72" s="8"/>
      <c r="O72" s="7"/>
      <c r="P72" s="6"/>
      <c r="Q72" s="9">
        <v>0</v>
      </c>
      <c r="R72" s="9">
        <v>0</v>
      </c>
      <c r="S72" s="9">
        <v>0</v>
      </c>
    </row>
    <row r="73" spans="1:19" x14ac:dyDescent="0.2">
      <c r="A73" s="11" t="s">
        <v>529</v>
      </c>
      <c r="B73" s="11">
        <v>1</v>
      </c>
      <c r="C73" s="11">
        <v>3</v>
      </c>
      <c r="D73" s="11">
        <v>1</v>
      </c>
      <c r="E73" s="11">
        <v>1</v>
      </c>
      <c r="F73" s="11">
        <v>3</v>
      </c>
      <c r="G73" s="11">
        <v>8</v>
      </c>
      <c r="H73" s="11">
        <v>0</v>
      </c>
      <c r="I73" s="10"/>
      <c r="J73" s="7"/>
      <c r="K73" s="7"/>
      <c r="L73" s="7"/>
      <c r="M73" s="7" t="s">
        <v>528</v>
      </c>
      <c r="N73" s="8"/>
      <c r="O73" s="7"/>
      <c r="P73" s="6"/>
      <c r="Q73" s="9">
        <v>0</v>
      </c>
      <c r="R73" s="9">
        <v>0</v>
      </c>
      <c r="S73" s="9">
        <v>0</v>
      </c>
    </row>
    <row r="74" spans="1:19" x14ac:dyDescent="0.2">
      <c r="A74" s="11" t="s">
        <v>527</v>
      </c>
      <c r="B74" s="11">
        <v>1</v>
      </c>
      <c r="C74" s="11">
        <v>3</v>
      </c>
      <c r="D74" s="11">
        <v>1</v>
      </c>
      <c r="E74" s="11">
        <v>1</v>
      </c>
      <c r="F74" s="11">
        <v>3</v>
      </c>
      <c r="G74" s="11">
        <v>9</v>
      </c>
      <c r="H74" s="11">
        <v>0</v>
      </c>
      <c r="I74" s="10"/>
      <c r="J74" s="7"/>
      <c r="K74" s="7"/>
      <c r="L74" s="7"/>
      <c r="M74" s="7" t="s">
        <v>526</v>
      </c>
      <c r="N74" s="8"/>
      <c r="O74" s="7"/>
      <c r="P74" s="6"/>
      <c r="Q74" s="9">
        <v>0</v>
      </c>
      <c r="R74" s="9">
        <v>0</v>
      </c>
      <c r="S74" s="9">
        <v>0</v>
      </c>
    </row>
    <row r="75" spans="1:19" x14ac:dyDescent="0.2">
      <c r="A75" s="11" t="s">
        <v>525</v>
      </c>
      <c r="B75" s="11">
        <v>1</v>
      </c>
      <c r="C75" s="11">
        <v>3</v>
      </c>
      <c r="D75" s="11">
        <v>1</v>
      </c>
      <c r="E75" s="11">
        <v>1</v>
      </c>
      <c r="F75" s="11">
        <v>3</v>
      </c>
      <c r="G75" s="11">
        <v>10</v>
      </c>
      <c r="H75" s="11">
        <v>0</v>
      </c>
      <c r="I75" s="10"/>
      <c r="J75" s="7"/>
      <c r="K75" s="7"/>
      <c r="L75" s="7"/>
      <c r="M75" s="7" t="s">
        <v>524</v>
      </c>
      <c r="N75" s="8"/>
      <c r="O75" s="7"/>
      <c r="P75" s="6"/>
      <c r="Q75" s="9">
        <v>0</v>
      </c>
      <c r="R75" s="9">
        <v>0</v>
      </c>
      <c r="S75" s="9">
        <v>0</v>
      </c>
    </row>
    <row r="76" spans="1:19" x14ac:dyDescent="0.2">
      <c r="A76" s="11" t="s">
        <v>523</v>
      </c>
      <c r="B76" s="11">
        <v>1</v>
      </c>
      <c r="C76" s="11">
        <v>3</v>
      </c>
      <c r="D76" s="11">
        <v>1</v>
      </c>
      <c r="E76" s="11">
        <v>1</v>
      </c>
      <c r="F76" s="11">
        <v>3</v>
      </c>
      <c r="G76" s="11">
        <v>11</v>
      </c>
      <c r="H76" s="11">
        <v>0</v>
      </c>
      <c r="I76" s="10"/>
      <c r="J76" s="7"/>
      <c r="K76" s="7"/>
      <c r="L76" s="7"/>
      <c r="M76" s="7" t="s">
        <v>522</v>
      </c>
      <c r="N76" s="8"/>
      <c r="O76" s="7"/>
      <c r="P76" s="6"/>
      <c r="Q76" s="9">
        <v>0</v>
      </c>
      <c r="R76" s="9">
        <v>0</v>
      </c>
      <c r="S76" s="9">
        <v>0</v>
      </c>
    </row>
    <row r="77" spans="1:19" x14ac:dyDescent="0.2">
      <c r="A77" s="11" t="s">
        <v>521</v>
      </c>
      <c r="B77" s="11">
        <v>1</v>
      </c>
      <c r="C77" s="11">
        <v>3</v>
      </c>
      <c r="D77" s="11">
        <v>1</v>
      </c>
      <c r="E77" s="11">
        <v>1</v>
      </c>
      <c r="F77" s="11">
        <v>3</v>
      </c>
      <c r="G77" s="11">
        <v>12</v>
      </c>
      <c r="H77" s="11">
        <v>0</v>
      </c>
      <c r="I77" s="10"/>
      <c r="J77" s="7"/>
      <c r="K77" s="7"/>
      <c r="L77" s="7"/>
      <c r="M77" s="7" t="s">
        <v>293</v>
      </c>
      <c r="N77" s="8"/>
      <c r="O77" s="7"/>
      <c r="P77" s="6"/>
      <c r="Q77" s="9">
        <v>0</v>
      </c>
      <c r="R77" s="9">
        <v>0</v>
      </c>
      <c r="S77" s="9">
        <v>0</v>
      </c>
    </row>
    <row r="78" spans="1:19" x14ac:dyDescent="0.2">
      <c r="A78" s="11" t="s">
        <v>520</v>
      </c>
      <c r="B78" s="11">
        <v>1</v>
      </c>
      <c r="C78" s="11">
        <v>3</v>
      </c>
      <c r="D78" s="11">
        <v>1</v>
      </c>
      <c r="E78" s="11">
        <v>1</v>
      </c>
      <c r="F78" s="11">
        <v>3</v>
      </c>
      <c r="G78" s="11">
        <v>14</v>
      </c>
      <c r="H78" s="11">
        <v>0</v>
      </c>
      <c r="I78" s="10"/>
      <c r="J78" s="7"/>
      <c r="K78" s="7"/>
      <c r="L78" s="7"/>
      <c r="M78" s="7" t="s">
        <v>519</v>
      </c>
      <c r="N78" s="8"/>
      <c r="O78" s="7"/>
      <c r="P78" s="6"/>
      <c r="Q78" s="9">
        <v>0</v>
      </c>
      <c r="R78" s="9">
        <v>0</v>
      </c>
      <c r="S78" s="9">
        <v>0</v>
      </c>
    </row>
    <row r="79" spans="1:19" x14ac:dyDescent="0.2">
      <c r="A79" s="166" t="s">
        <v>518</v>
      </c>
      <c r="B79" s="166">
        <v>1</v>
      </c>
      <c r="C79" s="166">
        <v>3</v>
      </c>
      <c r="D79" s="166">
        <v>1</v>
      </c>
      <c r="E79" s="166">
        <v>1</v>
      </c>
      <c r="F79" s="166">
        <v>3</v>
      </c>
      <c r="G79" s="166">
        <v>50</v>
      </c>
      <c r="H79" s="166">
        <v>0</v>
      </c>
      <c r="I79" s="167"/>
      <c r="J79" s="168"/>
      <c r="K79" s="168"/>
      <c r="L79" s="168"/>
      <c r="M79" s="168" t="s">
        <v>517</v>
      </c>
      <c r="N79" s="171"/>
      <c r="O79" s="168"/>
      <c r="P79" s="169"/>
      <c r="Q79" s="170">
        <f t="shared" ref="Q79:S79" si="20">+Q80+Q81</f>
        <v>0</v>
      </c>
      <c r="R79" s="170">
        <f t="shared" si="20"/>
        <v>0</v>
      </c>
      <c r="S79" s="170">
        <f t="shared" si="20"/>
        <v>0</v>
      </c>
    </row>
    <row r="80" spans="1:19" x14ac:dyDescent="0.2">
      <c r="A80" s="11" t="s">
        <v>516</v>
      </c>
      <c r="B80" s="11">
        <v>1</v>
      </c>
      <c r="C80" s="11">
        <v>3</v>
      </c>
      <c r="D80" s="11">
        <v>1</v>
      </c>
      <c r="E80" s="11">
        <v>1</v>
      </c>
      <c r="F80" s="11">
        <v>3</v>
      </c>
      <c r="G80" s="11">
        <v>50</v>
      </c>
      <c r="H80" s="11">
        <v>1</v>
      </c>
      <c r="I80" s="10"/>
      <c r="J80" s="7"/>
      <c r="K80" s="7"/>
      <c r="L80" s="7"/>
      <c r="M80" s="7"/>
      <c r="N80" s="7" t="s">
        <v>138</v>
      </c>
      <c r="O80" s="8"/>
      <c r="P80" s="6"/>
      <c r="Q80" s="9">
        <v>0</v>
      </c>
      <c r="R80" s="9">
        <v>0</v>
      </c>
      <c r="S80" s="9">
        <v>0</v>
      </c>
    </row>
    <row r="81" spans="1:19" x14ac:dyDescent="0.2">
      <c r="A81" s="11" t="s">
        <v>515</v>
      </c>
      <c r="B81" s="11">
        <v>1</v>
      </c>
      <c r="C81" s="11">
        <v>3</v>
      </c>
      <c r="D81" s="11">
        <v>1</v>
      </c>
      <c r="E81" s="11">
        <v>1</v>
      </c>
      <c r="F81" s="11">
        <v>3</v>
      </c>
      <c r="G81" s="11">
        <v>50</v>
      </c>
      <c r="H81" s="11">
        <v>2</v>
      </c>
      <c r="I81" s="10"/>
      <c r="J81" s="7"/>
      <c r="K81" s="7"/>
      <c r="L81" s="7"/>
      <c r="M81" s="7"/>
      <c r="N81" s="7" t="s">
        <v>136</v>
      </c>
      <c r="O81" s="8"/>
      <c r="P81" s="6"/>
      <c r="Q81" s="9">
        <v>0</v>
      </c>
      <c r="R81" s="9">
        <v>0</v>
      </c>
      <c r="S81" s="9">
        <v>0</v>
      </c>
    </row>
    <row r="82" spans="1:19" x14ac:dyDescent="0.2">
      <c r="A82" s="166" t="s">
        <v>514</v>
      </c>
      <c r="B82" s="166">
        <v>1</v>
      </c>
      <c r="C82" s="166">
        <v>3</v>
      </c>
      <c r="D82" s="166">
        <v>1</v>
      </c>
      <c r="E82" s="166">
        <v>3</v>
      </c>
      <c r="F82" s="166">
        <v>0</v>
      </c>
      <c r="G82" s="166">
        <v>0</v>
      </c>
      <c r="H82" s="166">
        <v>0</v>
      </c>
      <c r="I82" s="167"/>
      <c r="J82" s="168"/>
      <c r="K82" s="168"/>
      <c r="L82" s="168" t="s">
        <v>340</v>
      </c>
      <c r="M82" s="168"/>
      <c r="N82" s="168"/>
      <c r="O82" s="168"/>
      <c r="P82" s="169"/>
      <c r="Q82" s="170">
        <f t="shared" ref="Q82:S82" si="21">+Q83+Q93</f>
        <v>0</v>
      </c>
      <c r="R82" s="170">
        <f t="shared" si="21"/>
        <v>0</v>
      </c>
      <c r="S82" s="170">
        <f t="shared" si="21"/>
        <v>0</v>
      </c>
    </row>
    <row r="83" spans="1:19" x14ac:dyDescent="0.2">
      <c r="A83" s="166" t="s">
        <v>513</v>
      </c>
      <c r="B83" s="166">
        <v>1</v>
      </c>
      <c r="C83" s="166">
        <v>3</v>
      </c>
      <c r="D83" s="166">
        <v>1</v>
      </c>
      <c r="E83" s="166">
        <v>3</v>
      </c>
      <c r="F83" s="166">
        <v>1</v>
      </c>
      <c r="G83" s="166">
        <v>0</v>
      </c>
      <c r="H83" s="166">
        <v>0</v>
      </c>
      <c r="I83" s="167"/>
      <c r="J83" s="168"/>
      <c r="K83" s="168"/>
      <c r="L83" s="168"/>
      <c r="M83" s="168" t="s">
        <v>512</v>
      </c>
      <c r="N83" s="168"/>
      <c r="O83" s="168"/>
      <c r="P83" s="169"/>
      <c r="Q83" s="170">
        <f t="shared" ref="Q83:S83" si="22">+Q84+Q85+Q86+Q87+Q88+Q89</f>
        <v>0</v>
      </c>
      <c r="R83" s="170">
        <f t="shared" si="22"/>
        <v>0</v>
      </c>
      <c r="S83" s="170">
        <f t="shared" si="22"/>
        <v>0</v>
      </c>
    </row>
    <row r="84" spans="1:19" x14ac:dyDescent="0.2">
      <c r="A84" s="11" t="s">
        <v>511</v>
      </c>
      <c r="B84" s="11">
        <v>1</v>
      </c>
      <c r="C84" s="11">
        <v>3</v>
      </c>
      <c r="D84" s="11">
        <v>1</v>
      </c>
      <c r="E84" s="11">
        <v>3</v>
      </c>
      <c r="F84" s="11">
        <v>1</v>
      </c>
      <c r="G84" s="11">
        <v>1</v>
      </c>
      <c r="H84" s="11">
        <v>0</v>
      </c>
      <c r="I84" s="10"/>
      <c r="J84" s="7"/>
      <c r="K84" s="7"/>
      <c r="L84" s="7"/>
      <c r="M84" s="7"/>
      <c r="N84" s="7" t="s">
        <v>321</v>
      </c>
      <c r="O84" s="7"/>
      <c r="P84" s="6"/>
      <c r="Q84" s="5">
        <v>0</v>
      </c>
      <c r="R84" s="5">
        <v>0</v>
      </c>
      <c r="S84" s="5">
        <v>0</v>
      </c>
    </row>
    <row r="85" spans="1:19" x14ac:dyDescent="0.2">
      <c r="A85" s="11" t="s">
        <v>510</v>
      </c>
      <c r="B85" s="11">
        <v>1</v>
      </c>
      <c r="C85" s="11">
        <v>3</v>
      </c>
      <c r="D85" s="11">
        <v>1</v>
      </c>
      <c r="E85" s="11">
        <v>3</v>
      </c>
      <c r="F85" s="11">
        <v>1</v>
      </c>
      <c r="G85" s="11">
        <v>2</v>
      </c>
      <c r="H85" s="11">
        <v>0</v>
      </c>
      <c r="I85" s="10"/>
      <c r="J85" s="7"/>
      <c r="K85" s="7"/>
      <c r="L85" s="7"/>
      <c r="M85" s="7"/>
      <c r="N85" s="7" t="s">
        <v>335</v>
      </c>
      <c r="O85" s="7"/>
      <c r="P85" s="6"/>
      <c r="Q85" s="5">
        <v>0</v>
      </c>
      <c r="R85" s="5">
        <v>0</v>
      </c>
      <c r="S85" s="5">
        <v>0</v>
      </c>
    </row>
    <row r="86" spans="1:19" x14ac:dyDescent="0.2">
      <c r="A86" s="11" t="s">
        <v>509</v>
      </c>
      <c r="B86" s="11">
        <v>1</v>
      </c>
      <c r="C86" s="11">
        <v>3</v>
      </c>
      <c r="D86" s="11">
        <v>1</v>
      </c>
      <c r="E86" s="11">
        <v>3</v>
      </c>
      <c r="F86" s="11">
        <v>1</v>
      </c>
      <c r="G86" s="11">
        <v>3</v>
      </c>
      <c r="H86" s="11">
        <v>0</v>
      </c>
      <c r="I86" s="10"/>
      <c r="J86" s="7"/>
      <c r="K86" s="7"/>
      <c r="L86" s="7"/>
      <c r="M86" s="7"/>
      <c r="N86" s="7" t="s">
        <v>317</v>
      </c>
      <c r="O86" s="7"/>
      <c r="P86" s="6"/>
      <c r="Q86" s="5">
        <v>0</v>
      </c>
      <c r="R86" s="5">
        <v>0</v>
      </c>
      <c r="S86" s="5">
        <v>0</v>
      </c>
    </row>
    <row r="87" spans="1:19" x14ac:dyDescent="0.2">
      <c r="A87" s="11" t="s">
        <v>508</v>
      </c>
      <c r="B87" s="11">
        <v>1</v>
      </c>
      <c r="C87" s="11">
        <v>3</v>
      </c>
      <c r="D87" s="11">
        <v>1</v>
      </c>
      <c r="E87" s="11">
        <v>3</v>
      </c>
      <c r="F87" s="11">
        <v>1</v>
      </c>
      <c r="G87" s="11">
        <v>4</v>
      </c>
      <c r="H87" s="11">
        <v>0</v>
      </c>
      <c r="I87" s="10"/>
      <c r="J87" s="7"/>
      <c r="K87" s="7"/>
      <c r="L87" s="7"/>
      <c r="M87" s="7"/>
      <c r="N87" s="7" t="s">
        <v>332</v>
      </c>
      <c r="O87" s="7"/>
      <c r="P87" s="6"/>
      <c r="Q87" s="5">
        <v>0</v>
      </c>
      <c r="R87" s="5">
        <v>0</v>
      </c>
      <c r="S87" s="5">
        <v>0</v>
      </c>
    </row>
    <row r="88" spans="1:19" x14ac:dyDescent="0.2">
      <c r="A88" s="11" t="s">
        <v>507</v>
      </c>
      <c r="B88" s="11">
        <v>1</v>
      </c>
      <c r="C88" s="11">
        <v>3</v>
      </c>
      <c r="D88" s="11">
        <v>1</v>
      </c>
      <c r="E88" s="11">
        <v>3</v>
      </c>
      <c r="F88" s="11">
        <v>1</v>
      </c>
      <c r="G88" s="11">
        <v>5</v>
      </c>
      <c r="H88" s="11">
        <v>0</v>
      </c>
      <c r="I88" s="10"/>
      <c r="J88" s="7"/>
      <c r="K88" s="7"/>
      <c r="L88" s="7"/>
      <c r="M88" s="7"/>
      <c r="N88" s="7" t="s">
        <v>313</v>
      </c>
      <c r="O88" s="7"/>
      <c r="P88" s="6"/>
      <c r="Q88" s="5">
        <v>0</v>
      </c>
      <c r="R88" s="5">
        <v>0</v>
      </c>
      <c r="S88" s="5">
        <v>0</v>
      </c>
    </row>
    <row r="89" spans="1:19" x14ac:dyDescent="0.2">
      <c r="A89" s="166" t="s">
        <v>506</v>
      </c>
      <c r="B89" s="166">
        <v>1</v>
      </c>
      <c r="C89" s="166">
        <v>3</v>
      </c>
      <c r="D89" s="166">
        <v>1</v>
      </c>
      <c r="E89" s="166">
        <v>3</v>
      </c>
      <c r="F89" s="166">
        <v>1</v>
      </c>
      <c r="G89" s="166">
        <v>6</v>
      </c>
      <c r="H89" s="166">
        <v>0</v>
      </c>
      <c r="I89" s="167"/>
      <c r="J89" s="168"/>
      <c r="K89" s="168"/>
      <c r="L89" s="168"/>
      <c r="M89" s="168"/>
      <c r="N89" s="168" t="s">
        <v>325</v>
      </c>
      <c r="O89" s="168"/>
      <c r="P89" s="169"/>
      <c r="Q89" s="170">
        <f t="shared" ref="Q89:S89" si="23">+Q90+Q91+Q92</f>
        <v>0</v>
      </c>
      <c r="R89" s="170">
        <f t="shared" si="23"/>
        <v>0</v>
      </c>
      <c r="S89" s="170">
        <f t="shared" si="23"/>
        <v>0</v>
      </c>
    </row>
    <row r="90" spans="1:19" x14ac:dyDescent="0.2">
      <c r="A90" s="11" t="s">
        <v>505</v>
      </c>
      <c r="B90" s="11">
        <v>1</v>
      </c>
      <c r="C90" s="11">
        <v>3</v>
      </c>
      <c r="D90" s="11">
        <v>1</v>
      </c>
      <c r="E90" s="11">
        <v>3</v>
      </c>
      <c r="F90" s="11">
        <v>1</v>
      </c>
      <c r="G90" s="11">
        <v>6</v>
      </c>
      <c r="H90" s="11">
        <v>1</v>
      </c>
      <c r="I90" s="10"/>
      <c r="J90" s="7"/>
      <c r="K90" s="7"/>
      <c r="L90" s="7"/>
      <c r="M90" s="7"/>
      <c r="N90" s="7"/>
      <c r="O90" s="7" t="s">
        <v>310</v>
      </c>
      <c r="P90" s="6"/>
      <c r="Q90" s="5">
        <v>0</v>
      </c>
      <c r="R90" s="5">
        <v>0</v>
      </c>
      <c r="S90" s="5">
        <v>0</v>
      </c>
    </row>
    <row r="91" spans="1:19" x14ac:dyDescent="0.2">
      <c r="A91" s="11" t="s">
        <v>504</v>
      </c>
      <c r="B91" s="11">
        <v>1</v>
      </c>
      <c r="C91" s="11">
        <v>3</v>
      </c>
      <c r="D91" s="11">
        <v>1</v>
      </c>
      <c r="E91" s="11">
        <v>3</v>
      </c>
      <c r="F91" s="11">
        <v>1</v>
      </c>
      <c r="G91" s="11">
        <v>6</v>
      </c>
      <c r="H91" s="11">
        <v>2</v>
      </c>
      <c r="I91" s="10"/>
      <c r="J91" s="7"/>
      <c r="K91" s="7"/>
      <c r="L91" s="7"/>
      <c r="M91" s="7"/>
      <c r="N91" s="7"/>
      <c r="O91" s="7" t="s">
        <v>308</v>
      </c>
      <c r="P91" s="6"/>
      <c r="Q91" s="5">
        <v>0</v>
      </c>
      <c r="R91" s="5">
        <v>0</v>
      </c>
      <c r="S91" s="5">
        <v>0</v>
      </c>
    </row>
    <row r="92" spans="1:19" x14ac:dyDescent="0.2">
      <c r="A92" s="11" t="s">
        <v>503</v>
      </c>
      <c r="B92" s="11">
        <v>1</v>
      </c>
      <c r="C92" s="11">
        <v>3</v>
      </c>
      <c r="D92" s="11">
        <v>1</v>
      </c>
      <c r="E92" s="11">
        <v>3</v>
      </c>
      <c r="F92" s="11">
        <v>1</v>
      </c>
      <c r="G92" s="11">
        <v>6</v>
      </c>
      <c r="H92" s="11">
        <v>50</v>
      </c>
      <c r="I92" s="10"/>
      <c r="J92" s="7"/>
      <c r="K92" s="7"/>
      <c r="L92" s="7"/>
      <c r="M92" s="7"/>
      <c r="N92" s="7"/>
      <c r="O92" s="7" t="s">
        <v>502</v>
      </c>
      <c r="P92" s="6"/>
      <c r="Q92" s="5">
        <v>0</v>
      </c>
      <c r="R92" s="5">
        <v>0</v>
      </c>
      <c r="S92" s="5">
        <v>0</v>
      </c>
    </row>
    <row r="93" spans="1:19" x14ac:dyDescent="0.2">
      <c r="A93" s="166" t="s">
        <v>501</v>
      </c>
      <c r="B93" s="166">
        <v>1</v>
      </c>
      <c r="C93" s="166">
        <v>3</v>
      </c>
      <c r="D93" s="166">
        <v>1</v>
      </c>
      <c r="E93" s="166">
        <v>3</v>
      </c>
      <c r="F93" s="166">
        <v>2</v>
      </c>
      <c r="G93" s="166">
        <v>0</v>
      </c>
      <c r="H93" s="166">
        <v>0</v>
      </c>
      <c r="I93" s="167"/>
      <c r="J93" s="168"/>
      <c r="K93" s="168"/>
      <c r="L93" s="168"/>
      <c r="M93" s="168" t="s">
        <v>323</v>
      </c>
      <c r="N93" s="168"/>
      <c r="O93" s="168"/>
      <c r="P93" s="169"/>
      <c r="Q93" s="170">
        <f t="shared" ref="Q93:S93" si="24">Q94+Q95+Q96+Q97</f>
        <v>0</v>
      </c>
      <c r="R93" s="170">
        <f t="shared" si="24"/>
        <v>0</v>
      </c>
      <c r="S93" s="170">
        <f t="shared" si="24"/>
        <v>0</v>
      </c>
    </row>
    <row r="94" spans="1:19" x14ac:dyDescent="0.2">
      <c r="A94" s="11" t="s">
        <v>500</v>
      </c>
      <c r="B94" s="11">
        <v>1</v>
      </c>
      <c r="C94" s="11">
        <v>3</v>
      </c>
      <c r="D94" s="11">
        <v>1</v>
      </c>
      <c r="E94" s="11">
        <v>3</v>
      </c>
      <c r="F94" s="11">
        <v>2</v>
      </c>
      <c r="G94" s="11">
        <v>1</v>
      </c>
      <c r="H94" s="11">
        <v>0</v>
      </c>
      <c r="I94" s="10"/>
      <c r="J94" s="7"/>
      <c r="K94" s="7"/>
      <c r="L94" s="7"/>
      <c r="M94" s="7"/>
      <c r="N94" s="7" t="s">
        <v>319</v>
      </c>
      <c r="O94" s="7"/>
      <c r="P94" s="6"/>
      <c r="Q94" s="5">
        <v>0</v>
      </c>
      <c r="R94" s="5">
        <v>0</v>
      </c>
      <c r="S94" s="5">
        <v>0</v>
      </c>
    </row>
    <row r="95" spans="1:19" x14ac:dyDescent="0.2">
      <c r="A95" s="11" t="s">
        <v>499</v>
      </c>
      <c r="B95" s="11">
        <v>1</v>
      </c>
      <c r="C95" s="11">
        <v>3</v>
      </c>
      <c r="D95" s="11">
        <v>1</v>
      </c>
      <c r="E95" s="11">
        <v>3</v>
      </c>
      <c r="F95" s="11">
        <v>2</v>
      </c>
      <c r="G95" s="11">
        <v>2</v>
      </c>
      <c r="H95" s="11">
        <v>0</v>
      </c>
      <c r="I95" s="10"/>
      <c r="J95" s="7"/>
      <c r="K95" s="7"/>
      <c r="L95" s="7"/>
      <c r="M95" s="7"/>
      <c r="N95" s="7" t="s">
        <v>317</v>
      </c>
      <c r="O95" s="7"/>
      <c r="P95" s="6"/>
      <c r="Q95" s="5">
        <v>0</v>
      </c>
      <c r="R95" s="5">
        <v>0</v>
      </c>
      <c r="S95" s="5">
        <v>0</v>
      </c>
    </row>
    <row r="96" spans="1:19" x14ac:dyDescent="0.2">
      <c r="A96" s="11" t="s">
        <v>498</v>
      </c>
      <c r="B96" s="11">
        <v>1</v>
      </c>
      <c r="C96" s="11">
        <v>3</v>
      </c>
      <c r="D96" s="11">
        <v>1</v>
      </c>
      <c r="E96" s="11">
        <v>3</v>
      </c>
      <c r="F96" s="11">
        <v>2</v>
      </c>
      <c r="G96" s="11">
        <v>3</v>
      </c>
      <c r="H96" s="11">
        <v>0</v>
      </c>
      <c r="I96" s="10"/>
      <c r="J96" s="7"/>
      <c r="K96" s="7"/>
      <c r="L96" s="7"/>
      <c r="M96" s="7"/>
      <c r="N96" s="7" t="s">
        <v>315</v>
      </c>
      <c r="O96" s="7"/>
      <c r="P96" s="6"/>
      <c r="Q96" s="5">
        <v>0</v>
      </c>
      <c r="R96" s="5">
        <v>0</v>
      </c>
      <c r="S96" s="5">
        <v>0</v>
      </c>
    </row>
    <row r="97" spans="1:19" x14ac:dyDescent="0.2">
      <c r="A97" s="166" t="s">
        <v>497</v>
      </c>
      <c r="B97" s="166">
        <v>1</v>
      </c>
      <c r="C97" s="166">
        <v>3</v>
      </c>
      <c r="D97" s="166">
        <v>1</v>
      </c>
      <c r="E97" s="166">
        <v>3</v>
      </c>
      <c r="F97" s="166">
        <v>2</v>
      </c>
      <c r="G97" s="166">
        <v>4</v>
      </c>
      <c r="H97" s="166">
        <v>0</v>
      </c>
      <c r="I97" s="167"/>
      <c r="J97" s="168"/>
      <c r="K97" s="168"/>
      <c r="L97" s="168"/>
      <c r="M97" s="168"/>
      <c r="N97" s="168" t="s">
        <v>306</v>
      </c>
      <c r="O97" s="168"/>
      <c r="P97" s="169"/>
      <c r="Q97" s="178">
        <f t="shared" ref="Q97:S97" si="25">+Q98+Q99+Q100</f>
        <v>0</v>
      </c>
      <c r="R97" s="178">
        <f t="shared" si="25"/>
        <v>0</v>
      </c>
      <c r="S97" s="178">
        <f t="shared" si="25"/>
        <v>0</v>
      </c>
    </row>
    <row r="98" spans="1:19" x14ac:dyDescent="0.2">
      <c r="A98" s="11" t="s">
        <v>496</v>
      </c>
      <c r="B98" s="11">
        <v>1</v>
      </c>
      <c r="C98" s="11">
        <v>3</v>
      </c>
      <c r="D98" s="11">
        <v>1</v>
      </c>
      <c r="E98" s="11">
        <v>3</v>
      </c>
      <c r="F98" s="11">
        <v>2</v>
      </c>
      <c r="G98" s="11">
        <v>4</v>
      </c>
      <c r="H98" s="11">
        <v>1</v>
      </c>
      <c r="I98" s="10"/>
      <c r="J98" s="7"/>
      <c r="K98" s="7"/>
      <c r="L98" s="7"/>
      <c r="M98" s="7"/>
      <c r="N98" s="7"/>
      <c r="O98" s="7" t="s">
        <v>310</v>
      </c>
      <c r="P98" s="6"/>
      <c r="Q98" s="5">
        <v>0</v>
      </c>
      <c r="R98" s="5">
        <v>0</v>
      </c>
      <c r="S98" s="5">
        <v>0</v>
      </c>
    </row>
    <row r="99" spans="1:19" x14ac:dyDescent="0.2">
      <c r="A99" s="11" t="s">
        <v>495</v>
      </c>
      <c r="B99" s="11">
        <v>1</v>
      </c>
      <c r="C99" s="11">
        <v>3</v>
      </c>
      <c r="D99" s="11">
        <v>1</v>
      </c>
      <c r="E99" s="11">
        <v>3</v>
      </c>
      <c r="F99" s="11">
        <v>2</v>
      </c>
      <c r="G99" s="11">
        <v>4</v>
      </c>
      <c r="H99" s="11">
        <v>2</v>
      </c>
      <c r="I99" s="10"/>
      <c r="J99" s="7"/>
      <c r="K99" s="7"/>
      <c r="L99" s="7"/>
      <c r="M99" s="7"/>
      <c r="N99" s="7"/>
      <c r="O99" s="7" t="s">
        <v>308</v>
      </c>
      <c r="P99" s="6"/>
      <c r="Q99" s="5">
        <v>0</v>
      </c>
      <c r="R99" s="5">
        <v>0</v>
      </c>
      <c r="S99" s="5">
        <v>0</v>
      </c>
    </row>
    <row r="100" spans="1:19" x14ac:dyDescent="0.2">
      <c r="A100" s="11" t="s">
        <v>494</v>
      </c>
      <c r="B100" s="11">
        <v>1</v>
      </c>
      <c r="C100" s="11">
        <v>3</v>
      </c>
      <c r="D100" s="11">
        <v>1</v>
      </c>
      <c r="E100" s="11">
        <v>3</v>
      </c>
      <c r="F100" s="11">
        <v>2</v>
      </c>
      <c r="G100" s="11">
        <v>4</v>
      </c>
      <c r="H100" s="11">
        <v>50</v>
      </c>
      <c r="I100" s="10"/>
      <c r="J100" s="7"/>
      <c r="K100" s="7"/>
      <c r="L100" s="7"/>
      <c r="M100" s="7"/>
      <c r="N100" s="7"/>
      <c r="O100" s="7" t="s">
        <v>306</v>
      </c>
      <c r="P100" s="6"/>
      <c r="Q100" s="5">
        <v>0</v>
      </c>
      <c r="R100" s="5">
        <v>0</v>
      </c>
      <c r="S100" s="5">
        <v>0</v>
      </c>
    </row>
    <row r="101" spans="1:19" x14ac:dyDescent="0.2">
      <c r="A101" s="166" t="s">
        <v>493</v>
      </c>
      <c r="B101" s="166">
        <v>1</v>
      </c>
      <c r="C101" s="166">
        <v>3</v>
      </c>
      <c r="D101" s="166">
        <v>50</v>
      </c>
      <c r="E101" s="166">
        <v>3</v>
      </c>
      <c r="F101" s="166">
        <v>0</v>
      </c>
      <c r="G101" s="166">
        <v>0</v>
      </c>
      <c r="H101" s="166">
        <v>0</v>
      </c>
      <c r="I101" s="167"/>
      <c r="J101" s="168"/>
      <c r="K101" s="168"/>
      <c r="L101" s="168" t="s">
        <v>492</v>
      </c>
      <c r="M101" s="168"/>
      <c r="N101" s="168"/>
      <c r="O101" s="168"/>
      <c r="P101" s="169"/>
      <c r="Q101" s="170">
        <f t="shared" ref="Q101:S101" si="26">+Q102+Q103</f>
        <v>0</v>
      </c>
      <c r="R101" s="170">
        <f t="shared" si="26"/>
        <v>0</v>
      </c>
      <c r="S101" s="170">
        <f t="shared" si="26"/>
        <v>0</v>
      </c>
    </row>
    <row r="102" spans="1:19" x14ac:dyDescent="0.2">
      <c r="A102" s="11" t="s">
        <v>491</v>
      </c>
      <c r="B102" s="11">
        <v>1</v>
      </c>
      <c r="C102" s="11">
        <v>3</v>
      </c>
      <c r="D102" s="11">
        <v>50</v>
      </c>
      <c r="E102" s="11">
        <v>3</v>
      </c>
      <c r="F102" s="11">
        <v>1</v>
      </c>
      <c r="G102" s="11">
        <v>0</v>
      </c>
      <c r="H102" s="11">
        <v>0</v>
      </c>
      <c r="I102" s="10"/>
      <c r="J102" s="7"/>
      <c r="K102" s="7"/>
      <c r="L102" s="7"/>
      <c r="M102" s="7" t="s">
        <v>138</v>
      </c>
      <c r="N102" s="7"/>
      <c r="O102" s="7"/>
      <c r="P102" s="6"/>
      <c r="Q102" s="5">
        <v>0</v>
      </c>
      <c r="R102" s="5">
        <v>0</v>
      </c>
      <c r="S102" s="5">
        <v>0</v>
      </c>
    </row>
    <row r="103" spans="1:19" x14ac:dyDescent="0.2">
      <c r="A103" s="11" t="s">
        <v>490</v>
      </c>
      <c r="B103" s="11">
        <v>1</v>
      </c>
      <c r="C103" s="11">
        <v>3</v>
      </c>
      <c r="D103" s="11">
        <v>50</v>
      </c>
      <c r="E103" s="11">
        <v>3</v>
      </c>
      <c r="F103" s="11">
        <v>2</v>
      </c>
      <c r="G103" s="11">
        <v>0</v>
      </c>
      <c r="H103" s="11">
        <v>0</v>
      </c>
      <c r="I103" s="10"/>
      <c r="J103" s="7"/>
      <c r="K103" s="7"/>
      <c r="L103" s="7"/>
      <c r="M103" s="7" t="s">
        <v>136</v>
      </c>
      <c r="N103" s="7"/>
      <c r="O103" s="7"/>
      <c r="P103" s="6"/>
      <c r="Q103" s="5">
        <v>0</v>
      </c>
      <c r="R103" s="5">
        <v>0</v>
      </c>
      <c r="S103" s="5">
        <v>0</v>
      </c>
    </row>
    <row r="104" spans="1:19" x14ac:dyDescent="0.2">
      <c r="A104" s="166" t="s">
        <v>489</v>
      </c>
      <c r="B104" s="166">
        <v>1</v>
      </c>
      <c r="C104" s="166">
        <v>3</v>
      </c>
      <c r="D104" s="166">
        <v>1</v>
      </c>
      <c r="E104" s="166">
        <v>4</v>
      </c>
      <c r="F104" s="166">
        <v>0</v>
      </c>
      <c r="G104" s="166">
        <v>0</v>
      </c>
      <c r="H104" s="166">
        <v>0</v>
      </c>
      <c r="I104" s="167"/>
      <c r="J104" s="168"/>
      <c r="K104" s="168"/>
      <c r="L104" s="171" t="s">
        <v>304</v>
      </c>
      <c r="M104" s="168"/>
      <c r="N104" s="168"/>
      <c r="O104" s="168"/>
      <c r="P104" s="169"/>
      <c r="Q104" s="179">
        <f t="shared" ref="Q104:S104" si="27">+Q105+Q106</f>
        <v>0</v>
      </c>
      <c r="R104" s="179">
        <f t="shared" si="27"/>
        <v>0</v>
      </c>
      <c r="S104" s="179">
        <f t="shared" si="27"/>
        <v>0</v>
      </c>
    </row>
    <row r="105" spans="1:19" x14ac:dyDescent="0.2">
      <c r="A105" s="180" t="s">
        <v>488</v>
      </c>
      <c r="B105" s="180">
        <v>1</v>
      </c>
      <c r="C105" s="180">
        <v>3</v>
      </c>
      <c r="D105" s="180">
        <v>1</v>
      </c>
      <c r="E105" s="180">
        <v>4</v>
      </c>
      <c r="F105" s="180">
        <v>1</v>
      </c>
      <c r="G105" s="180">
        <v>1</v>
      </c>
      <c r="H105" s="180">
        <v>0</v>
      </c>
      <c r="I105" s="10"/>
      <c r="J105" s="7"/>
      <c r="K105" s="7"/>
      <c r="L105" s="7"/>
      <c r="M105" s="181" t="s">
        <v>138</v>
      </c>
      <c r="N105" s="7"/>
      <c r="O105" s="7"/>
      <c r="P105" s="6"/>
      <c r="Q105" s="182">
        <v>0</v>
      </c>
      <c r="R105" s="182">
        <v>0</v>
      </c>
      <c r="S105" s="182">
        <v>0</v>
      </c>
    </row>
    <row r="106" spans="1:19" x14ac:dyDescent="0.2">
      <c r="A106" s="180" t="s">
        <v>487</v>
      </c>
      <c r="B106" s="180">
        <v>1</v>
      </c>
      <c r="C106" s="180">
        <v>3</v>
      </c>
      <c r="D106" s="180">
        <v>1</v>
      </c>
      <c r="E106" s="180">
        <v>4</v>
      </c>
      <c r="F106" s="180">
        <v>1</v>
      </c>
      <c r="G106" s="180">
        <v>2</v>
      </c>
      <c r="H106" s="180">
        <v>0</v>
      </c>
      <c r="I106" s="10"/>
      <c r="J106" s="7"/>
      <c r="K106" s="7"/>
      <c r="L106" s="7"/>
      <c r="M106" s="181" t="s">
        <v>136</v>
      </c>
      <c r="N106" s="7"/>
      <c r="O106" s="7"/>
      <c r="P106" s="6"/>
      <c r="Q106" s="182">
        <v>0</v>
      </c>
      <c r="R106" s="182">
        <v>0</v>
      </c>
      <c r="S106" s="182">
        <v>0</v>
      </c>
    </row>
    <row r="107" spans="1:19" x14ac:dyDescent="0.2">
      <c r="A107" s="166" t="s">
        <v>486</v>
      </c>
      <c r="B107" s="166">
        <v>1</v>
      </c>
      <c r="C107" s="166">
        <v>4</v>
      </c>
      <c r="D107" s="166">
        <v>0</v>
      </c>
      <c r="E107" s="166">
        <v>0</v>
      </c>
      <c r="F107" s="166">
        <v>0</v>
      </c>
      <c r="G107" s="166">
        <v>0</v>
      </c>
      <c r="H107" s="166">
        <v>0</v>
      </c>
      <c r="I107" s="167"/>
      <c r="J107" s="163" t="s">
        <v>485</v>
      </c>
      <c r="K107" s="168"/>
      <c r="L107" s="168"/>
      <c r="M107" s="168"/>
      <c r="N107" s="168"/>
      <c r="O107" s="168"/>
      <c r="P107" s="169"/>
      <c r="Q107" s="183">
        <f t="shared" ref="Q107:S107" si="28">+Q108</f>
        <v>0</v>
      </c>
      <c r="R107" s="183">
        <f t="shared" si="28"/>
        <v>0</v>
      </c>
      <c r="S107" s="183">
        <f t="shared" si="28"/>
        <v>0</v>
      </c>
    </row>
    <row r="108" spans="1:19" x14ac:dyDescent="0.2">
      <c r="A108" s="166" t="s">
        <v>484</v>
      </c>
      <c r="B108" s="166">
        <v>1</v>
      </c>
      <c r="C108" s="166">
        <v>4</v>
      </c>
      <c r="D108" s="166">
        <v>1</v>
      </c>
      <c r="E108" s="166">
        <v>0</v>
      </c>
      <c r="F108" s="166">
        <v>0</v>
      </c>
      <c r="G108" s="166">
        <v>0</v>
      </c>
      <c r="H108" s="166">
        <v>0</v>
      </c>
      <c r="I108" s="167"/>
      <c r="J108" s="168"/>
      <c r="K108" s="168" t="s">
        <v>483</v>
      </c>
      <c r="L108" s="168"/>
      <c r="M108" s="168"/>
      <c r="N108" s="168"/>
      <c r="O108" s="168"/>
      <c r="P108" s="169"/>
      <c r="Q108" s="178">
        <f t="shared" ref="Q108:S108" si="29">+Q109+Q110</f>
        <v>0</v>
      </c>
      <c r="R108" s="178">
        <f t="shared" si="29"/>
        <v>0</v>
      </c>
      <c r="S108" s="178">
        <f t="shared" si="29"/>
        <v>0</v>
      </c>
    </row>
    <row r="109" spans="1:19" x14ac:dyDescent="0.2">
      <c r="A109" s="11" t="s">
        <v>482</v>
      </c>
      <c r="B109" s="11">
        <v>1</v>
      </c>
      <c r="C109" s="11">
        <v>4</v>
      </c>
      <c r="D109" s="11">
        <v>1</v>
      </c>
      <c r="E109" s="11">
        <v>1</v>
      </c>
      <c r="F109" s="11">
        <v>0</v>
      </c>
      <c r="G109" s="11">
        <v>0</v>
      </c>
      <c r="H109" s="11">
        <v>0</v>
      </c>
      <c r="I109" s="10"/>
      <c r="J109" s="7"/>
      <c r="K109" s="7"/>
      <c r="L109" s="7" t="s">
        <v>481</v>
      </c>
      <c r="M109" s="7"/>
      <c r="N109" s="7"/>
      <c r="O109" s="7"/>
      <c r="P109" s="6"/>
      <c r="Q109" s="184">
        <v>0</v>
      </c>
      <c r="R109" s="184">
        <v>0</v>
      </c>
      <c r="S109" s="184">
        <v>0</v>
      </c>
    </row>
    <row r="110" spans="1:19" x14ac:dyDescent="0.2">
      <c r="A110" s="11" t="s">
        <v>480</v>
      </c>
      <c r="B110" s="11">
        <v>1</v>
      </c>
      <c r="C110" s="11">
        <v>4</v>
      </c>
      <c r="D110" s="11">
        <v>1</v>
      </c>
      <c r="E110" s="11">
        <v>2</v>
      </c>
      <c r="F110" s="11">
        <v>0</v>
      </c>
      <c r="G110" s="11">
        <v>0</v>
      </c>
      <c r="H110" s="11">
        <v>0</v>
      </c>
      <c r="I110" s="10"/>
      <c r="J110" s="7"/>
      <c r="K110" s="7"/>
      <c r="L110" s="7" t="s">
        <v>479</v>
      </c>
      <c r="M110" s="7"/>
      <c r="N110" s="8"/>
      <c r="O110" s="7"/>
      <c r="P110" s="6"/>
      <c r="Q110" s="184">
        <v>0</v>
      </c>
      <c r="R110" s="184">
        <v>0</v>
      </c>
      <c r="S110" s="184">
        <v>0</v>
      </c>
    </row>
    <row r="111" spans="1:19" x14ac:dyDescent="0.2">
      <c r="A111" s="161" t="s">
        <v>478</v>
      </c>
      <c r="B111" s="161">
        <v>2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">
        <v>477</v>
      </c>
      <c r="J111" s="163"/>
      <c r="K111" s="163"/>
      <c r="L111" s="163"/>
      <c r="M111" s="163"/>
      <c r="N111" s="163"/>
      <c r="O111" s="163"/>
      <c r="P111" s="164"/>
      <c r="Q111" s="165">
        <f t="shared" ref="Q111:S111" si="30">Q112+Q160+Q167+Q181+Q203+Q206+Q216+Q219+Q222+Q225+Q228+Q256+Q267+Q293</f>
        <v>287787300</v>
      </c>
      <c r="R111" s="165">
        <f t="shared" si="30"/>
        <v>417903604</v>
      </c>
      <c r="S111" s="165">
        <f t="shared" si="30"/>
        <v>565057526.10000002</v>
      </c>
    </row>
    <row r="112" spans="1:19" x14ac:dyDescent="0.2">
      <c r="A112" s="161" t="s">
        <v>476</v>
      </c>
      <c r="B112" s="161">
        <v>2</v>
      </c>
      <c r="C112" s="161">
        <v>1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/>
      <c r="J112" s="163" t="s">
        <v>475</v>
      </c>
      <c r="K112" s="163"/>
      <c r="L112" s="163"/>
      <c r="M112" s="163"/>
      <c r="N112" s="163"/>
      <c r="O112" s="163"/>
      <c r="P112" s="164"/>
      <c r="Q112" s="165">
        <f t="shared" ref="Q112:S112" si="31">+Q113+Q122+Q133+Q143+Q154+Q159</f>
        <v>237248271</v>
      </c>
      <c r="R112" s="165">
        <f t="shared" si="31"/>
        <v>208299183</v>
      </c>
      <c r="S112" s="165">
        <f t="shared" si="31"/>
        <v>188177666.19999999</v>
      </c>
    </row>
    <row r="113" spans="1:19" x14ac:dyDescent="0.2">
      <c r="A113" s="166" t="s">
        <v>474</v>
      </c>
      <c r="B113" s="166">
        <v>2</v>
      </c>
      <c r="C113" s="166">
        <v>1</v>
      </c>
      <c r="D113" s="166">
        <v>1</v>
      </c>
      <c r="E113" s="166">
        <v>0</v>
      </c>
      <c r="F113" s="166">
        <v>0</v>
      </c>
      <c r="G113" s="166">
        <v>0</v>
      </c>
      <c r="H113" s="166">
        <v>0</v>
      </c>
      <c r="I113" s="167"/>
      <c r="J113" s="168"/>
      <c r="K113" s="168" t="s">
        <v>68</v>
      </c>
      <c r="L113" s="168"/>
      <c r="M113" s="168"/>
      <c r="N113" s="168"/>
      <c r="O113" s="168"/>
      <c r="P113" s="185"/>
      <c r="Q113" s="170">
        <f t="shared" ref="Q113:S113" si="32">+Q114+Q115+Q116+Q117+Q118+Q119+Q120+Q121</f>
        <v>195194833</v>
      </c>
      <c r="R113" s="170">
        <f t="shared" si="32"/>
        <v>99013693</v>
      </c>
      <c r="S113" s="170">
        <f t="shared" si="32"/>
        <v>149450186.39999998</v>
      </c>
    </row>
    <row r="114" spans="1:19" x14ac:dyDescent="0.2">
      <c r="A114" s="11" t="s">
        <v>473</v>
      </c>
      <c r="B114" s="11">
        <v>2</v>
      </c>
      <c r="C114" s="11">
        <v>1</v>
      </c>
      <c r="D114" s="11">
        <v>1</v>
      </c>
      <c r="E114" s="11">
        <v>1</v>
      </c>
      <c r="F114" s="11">
        <v>1</v>
      </c>
      <c r="G114" s="11">
        <v>0</v>
      </c>
      <c r="H114" s="11">
        <v>0</v>
      </c>
      <c r="I114" s="10"/>
      <c r="J114" s="7"/>
      <c r="K114" s="7"/>
      <c r="L114" s="7" t="s">
        <v>472</v>
      </c>
      <c r="M114" s="8"/>
      <c r="N114" s="7"/>
      <c r="O114" s="7"/>
      <c r="P114" s="13"/>
      <c r="Q114" s="5">
        <v>43430234</v>
      </c>
      <c r="R114" s="5">
        <v>28191623</v>
      </c>
      <c r="S114" s="5">
        <v>28047558.809999999</v>
      </c>
    </row>
    <row r="115" spans="1:19" x14ac:dyDescent="0.2">
      <c r="A115" s="11" t="s">
        <v>471</v>
      </c>
      <c r="B115" s="11">
        <v>2</v>
      </c>
      <c r="C115" s="11">
        <v>1</v>
      </c>
      <c r="D115" s="11">
        <v>1</v>
      </c>
      <c r="E115" s="11">
        <v>1</v>
      </c>
      <c r="F115" s="11">
        <v>2</v>
      </c>
      <c r="G115" s="11">
        <v>0</v>
      </c>
      <c r="H115" s="11">
        <v>0</v>
      </c>
      <c r="I115" s="10"/>
      <c r="J115" s="7"/>
      <c r="K115" s="7"/>
      <c r="L115" s="7" t="s">
        <v>470</v>
      </c>
      <c r="M115" s="8"/>
      <c r="N115" s="7"/>
      <c r="O115" s="7"/>
      <c r="P115" s="13"/>
      <c r="Q115" s="5">
        <v>0</v>
      </c>
      <c r="R115" s="5">
        <v>0</v>
      </c>
      <c r="S115" s="5">
        <v>0</v>
      </c>
    </row>
    <row r="116" spans="1:19" x14ac:dyDescent="0.2">
      <c r="A116" s="11" t="s">
        <v>469</v>
      </c>
      <c r="B116" s="11">
        <v>2</v>
      </c>
      <c r="C116" s="11">
        <v>1</v>
      </c>
      <c r="D116" s="11">
        <v>1</v>
      </c>
      <c r="E116" s="11">
        <v>1</v>
      </c>
      <c r="F116" s="11">
        <v>3</v>
      </c>
      <c r="G116" s="11">
        <v>0</v>
      </c>
      <c r="H116" s="11">
        <v>0</v>
      </c>
      <c r="I116" s="10"/>
      <c r="J116" s="7"/>
      <c r="K116" s="7"/>
      <c r="L116" s="7" t="s">
        <v>468</v>
      </c>
      <c r="M116" s="8"/>
      <c r="N116" s="7"/>
      <c r="O116" s="7"/>
      <c r="P116" s="13"/>
      <c r="Q116" s="5">
        <v>29067349</v>
      </c>
      <c r="R116" s="5">
        <v>5938209</v>
      </c>
      <c r="S116" s="5">
        <v>5901252.7699999996</v>
      </c>
    </row>
    <row r="117" spans="1:19" x14ac:dyDescent="0.2">
      <c r="A117" s="11" t="s">
        <v>467</v>
      </c>
      <c r="B117" s="11">
        <v>2</v>
      </c>
      <c r="C117" s="11">
        <v>1</v>
      </c>
      <c r="D117" s="11">
        <v>1</v>
      </c>
      <c r="E117" s="11">
        <v>1</v>
      </c>
      <c r="F117" s="11">
        <v>4</v>
      </c>
      <c r="G117" s="11">
        <v>0</v>
      </c>
      <c r="H117" s="11">
        <v>0</v>
      </c>
      <c r="I117" s="10"/>
      <c r="J117" s="7"/>
      <c r="K117" s="7"/>
      <c r="L117" s="7" t="s">
        <v>466</v>
      </c>
      <c r="M117" s="8"/>
      <c r="N117" s="7"/>
      <c r="O117" s="8"/>
      <c r="P117" s="13"/>
      <c r="Q117" s="5">
        <v>21810556</v>
      </c>
      <c r="R117" s="5">
        <v>13390300</v>
      </c>
      <c r="S117" s="5">
        <v>21645778.449999999</v>
      </c>
    </row>
    <row r="118" spans="1:19" x14ac:dyDescent="0.2">
      <c r="A118" s="11" t="s">
        <v>465</v>
      </c>
      <c r="B118" s="11">
        <v>2</v>
      </c>
      <c r="C118" s="11">
        <v>1</v>
      </c>
      <c r="D118" s="11">
        <v>1</v>
      </c>
      <c r="E118" s="11">
        <v>1</v>
      </c>
      <c r="F118" s="11">
        <v>5</v>
      </c>
      <c r="G118" s="11">
        <v>0</v>
      </c>
      <c r="H118" s="11">
        <v>0</v>
      </c>
      <c r="I118" s="10"/>
      <c r="J118" s="7"/>
      <c r="K118" s="7"/>
      <c r="L118" s="7" t="s">
        <v>464</v>
      </c>
      <c r="M118" s="8"/>
      <c r="N118" s="7"/>
      <c r="O118" s="7"/>
      <c r="P118" s="13"/>
      <c r="Q118" s="5">
        <v>100886694</v>
      </c>
      <c r="R118" s="5">
        <v>51493561</v>
      </c>
      <c r="S118" s="5">
        <f>93510862.52+344733.85</f>
        <v>93855596.36999999</v>
      </c>
    </row>
    <row r="119" spans="1:19" x14ac:dyDescent="0.2">
      <c r="A119" s="11" t="s">
        <v>463</v>
      </c>
      <c r="B119" s="11">
        <v>2</v>
      </c>
      <c r="C119" s="11">
        <v>1</v>
      </c>
      <c r="D119" s="11">
        <v>1</v>
      </c>
      <c r="E119" s="11">
        <v>1</v>
      </c>
      <c r="F119" s="11">
        <v>6</v>
      </c>
      <c r="G119" s="11">
        <v>0</v>
      </c>
      <c r="H119" s="11">
        <v>0</v>
      </c>
      <c r="I119" s="10"/>
      <c r="J119" s="7"/>
      <c r="K119" s="7"/>
      <c r="L119" s="7" t="s">
        <v>462</v>
      </c>
      <c r="M119" s="8"/>
      <c r="N119" s="8"/>
      <c r="O119" s="7"/>
      <c r="P119" s="13"/>
      <c r="Q119" s="5">
        <v>0</v>
      </c>
      <c r="R119" s="5">
        <v>0</v>
      </c>
      <c r="S119" s="5">
        <v>0</v>
      </c>
    </row>
    <row r="120" spans="1:19" x14ac:dyDescent="0.2">
      <c r="A120" s="11" t="s">
        <v>461</v>
      </c>
      <c r="B120" s="11">
        <v>2</v>
      </c>
      <c r="C120" s="11">
        <v>1</v>
      </c>
      <c r="D120" s="11">
        <v>1</v>
      </c>
      <c r="E120" s="11">
        <v>1</v>
      </c>
      <c r="F120" s="11">
        <v>7</v>
      </c>
      <c r="G120" s="11">
        <v>0</v>
      </c>
      <c r="H120" s="11">
        <v>0</v>
      </c>
      <c r="I120" s="10"/>
      <c r="J120" s="7"/>
      <c r="K120" s="7"/>
      <c r="L120" s="7" t="s">
        <v>460</v>
      </c>
      <c r="M120" s="8"/>
      <c r="N120" s="7"/>
      <c r="O120" s="7"/>
      <c r="P120" s="13"/>
      <c r="Q120" s="5">
        <v>0</v>
      </c>
      <c r="R120" s="5">
        <v>0</v>
      </c>
      <c r="S120" s="5">
        <v>0</v>
      </c>
    </row>
    <row r="121" spans="1:19" x14ac:dyDescent="0.2">
      <c r="A121" s="11" t="s">
        <v>459</v>
      </c>
      <c r="B121" s="11">
        <v>2</v>
      </c>
      <c r="C121" s="11">
        <v>1</v>
      </c>
      <c r="D121" s="11">
        <v>1</v>
      </c>
      <c r="E121" s="11">
        <v>1</v>
      </c>
      <c r="F121" s="11">
        <v>8</v>
      </c>
      <c r="G121" s="11">
        <v>0</v>
      </c>
      <c r="H121" s="11">
        <v>0</v>
      </c>
      <c r="I121" s="10"/>
      <c r="J121" s="7"/>
      <c r="K121" s="7"/>
      <c r="L121" s="7" t="s">
        <v>458</v>
      </c>
      <c r="M121" s="8"/>
      <c r="N121" s="8"/>
      <c r="O121" s="7"/>
      <c r="P121" s="13"/>
      <c r="Q121" s="5">
        <v>0</v>
      </c>
      <c r="R121" s="5">
        <v>0</v>
      </c>
      <c r="S121" s="5">
        <v>0</v>
      </c>
    </row>
    <row r="122" spans="1:19" x14ac:dyDescent="0.2">
      <c r="A122" s="166" t="s">
        <v>457</v>
      </c>
      <c r="B122" s="166">
        <v>2</v>
      </c>
      <c r="C122" s="166">
        <v>1</v>
      </c>
      <c r="D122" s="166">
        <v>2</v>
      </c>
      <c r="E122" s="166">
        <v>0</v>
      </c>
      <c r="F122" s="166">
        <v>0</v>
      </c>
      <c r="G122" s="166">
        <v>0</v>
      </c>
      <c r="H122" s="166">
        <v>0</v>
      </c>
      <c r="I122" s="167"/>
      <c r="J122" s="168"/>
      <c r="K122" s="168" t="s">
        <v>456</v>
      </c>
      <c r="L122" s="168"/>
      <c r="M122" s="168"/>
      <c r="N122" s="168"/>
      <c r="O122" s="168"/>
      <c r="P122" s="185"/>
      <c r="Q122" s="170">
        <f t="shared" ref="Q122:S122" si="33">+Q123+Q124+Q125+Q126+Q127+Q128+Q129+Q130+Q131+Q132</f>
        <v>65099</v>
      </c>
      <c r="R122" s="170">
        <f t="shared" si="33"/>
        <v>613841</v>
      </c>
      <c r="S122" s="170">
        <f t="shared" si="33"/>
        <v>643197.37</v>
      </c>
    </row>
    <row r="123" spans="1:19" x14ac:dyDescent="0.2">
      <c r="A123" s="11" t="s">
        <v>455</v>
      </c>
      <c r="B123" s="11">
        <v>2</v>
      </c>
      <c r="C123" s="11">
        <v>1</v>
      </c>
      <c r="D123" s="11">
        <v>2</v>
      </c>
      <c r="E123" s="11">
        <v>1</v>
      </c>
      <c r="F123" s="11">
        <v>0</v>
      </c>
      <c r="G123" s="11">
        <v>0</v>
      </c>
      <c r="H123" s="11">
        <v>0</v>
      </c>
      <c r="I123" s="10"/>
      <c r="J123" s="7"/>
      <c r="K123" s="7"/>
      <c r="L123" s="7" t="s">
        <v>454</v>
      </c>
      <c r="M123" s="7"/>
      <c r="N123" s="7"/>
      <c r="O123" s="7"/>
      <c r="P123" s="13"/>
      <c r="Q123" s="5">
        <v>12836</v>
      </c>
      <c r="R123" s="5">
        <v>142107</v>
      </c>
      <c r="S123" s="5">
        <v>87297.54</v>
      </c>
    </row>
    <row r="124" spans="1:19" x14ac:dyDescent="0.2">
      <c r="A124" s="11" t="s">
        <v>453</v>
      </c>
      <c r="B124" s="11">
        <v>2</v>
      </c>
      <c r="C124" s="11">
        <v>1</v>
      </c>
      <c r="D124" s="11">
        <v>2</v>
      </c>
      <c r="E124" s="11">
        <v>2</v>
      </c>
      <c r="F124" s="11">
        <v>0</v>
      </c>
      <c r="G124" s="11">
        <v>0</v>
      </c>
      <c r="H124" s="11">
        <v>0</v>
      </c>
      <c r="I124" s="10"/>
      <c r="J124" s="7"/>
      <c r="K124" s="7"/>
      <c r="L124" s="7" t="s">
        <v>452</v>
      </c>
      <c r="M124" s="7"/>
      <c r="N124" s="7"/>
      <c r="O124" s="7"/>
      <c r="P124" s="13"/>
      <c r="Q124" s="5">
        <v>22262</v>
      </c>
      <c r="R124" s="5">
        <v>363824</v>
      </c>
      <c r="S124" s="5">
        <v>123159.14</v>
      </c>
    </row>
    <row r="125" spans="1:19" x14ac:dyDescent="0.2">
      <c r="A125" s="11" t="s">
        <v>451</v>
      </c>
      <c r="B125" s="11">
        <v>2</v>
      </c>
      <c r="C125" s="11">
        <v>1</v>
      </c>
      <c r="D125" s="11">
        <v>2</v>
      </c>
      <c r="E125" s="11">
        <v>3</v>
      </c>
      <c r="F125" s="11">
        <v>0</v>
      </c>
      <c r="G125" s="11">
        <v>0</v>
      </c>
      <c r="H125" s="11">
        <v>0</v>
      </c>
      <c r="I125" s="10"/>
      <c r="J125" s="7"/>
      <c r="K125" s="7"/>
      <c r="L125" s="7" t="s">
        <v>450</v>
      </c>
      <c r="M125" s="7"/>
      <c r="N125" s="7"/>
      <c r="O125" s="7"/>
      <c r="P125" s="13"/>
      <c r="Q125" s="5">
        <v>0</v>
      </c>
      <c r="R125" s="5">
        <v>0</v>
      </c>
      <c r="S125" s="5">
        <v>0</v>
      </c>
    </row>
    <row r="126" spans="1:19" x14ac:dyDescent="0.2">
      <c r="A126" s="11" t="s">
        <v>449</v>
      </c>
      <c r="B126" s="11">
        <v>2</v>
      </c>
      <c r="C126" s="11">
        <v>1</v>
      </c>
      <c r="D126" s="11">
        <v>2</v>
      </c>
      <c r="E126" s="11">
        <v>4</v>
      </c>
      <c r="F126" s="11">
        <v>0</v>
      </c>
      <c r="G126" s="11">
        <v>0</v>
      </c>
      <c r="H126" s="11">
        <v>0</v>
      </c>
      <c r="I126" s="10"/>
      <c r="J126" s="7"/>
      <c r="K126" s="7"/>
      <c r="L126" s="7" t="s">
        <v>448</v>
      </c>
      <c r="M126" s="7"/>
      <c r="N126" s="7"/>
      <c r="O126" s="7"/>
      <c r="P126" s="13"/>
      <c r="Q126" s="5">
        <v>26482</v>
      </c>
      <c r="R126" s="5">
        <v>77307</v>
      </c>
      <c r="S126" s="5">
        <v>200697.79</v>
      </c>
    </row>
    <row r="127" spans="1:19" x14ac:dyDescent="0.2">
      <c r="A127" s="11" t="s">
        <v>447</v>
      </c>
      <c r="B127" s="11">
        <v>2</v>
      </c>
      <c r="C127" s="11">
        <v>1</v>
      </c>
      <c r="D127" s="11">
        <v>2</v>
      </c>
      <c r="E127" s="11">
        <v>5</v>
      </c>
      <c r="F127" s="11">
        <v>0</v>
      </c>
      <c r="G127" s="11">
        <v>0</v>
      </c>
      <c r="H127" s="11">
        <v>0</v>
      </c>
      <c r="I127" s="10"/>
      <c r="J127" s="7"/>
      <c r="K127" s="7"/>
      <c r="L127" s="7" t="s">
        <v>446</v>
      </c>
      <c r="M127" s="7"/>
      <c r="N127" s="7"/>
      <c r="O127" s="7"/>
      <c r="P127" s="13"/>
      <c r="Q127" s="5">
        <v>0</v>
      </c>
      <c r="R127" s="5">
        <v>0</v>
      </c>
      <c r="S127" s="5">
        <v>0</v>
      </c>
    </row>
    <row r="128" spans="1:19" x14ac:dyDescent="0.2">
      <c r="A128" s="11" t="s">
        <v>445</v>
      </c>
      <c r="B128" s="11">
        <v>2</v>
      </c>
      <c r="C128" s="11">
        <v>1</v>
      </c>
      <c r="D128" s="11">
        <v>2</v>
      </c>
      <c r="E128" s="11">
        <v>6</v>
      </c>
      <c r="F128" s="11">
        <v>0</v>
      </c>
      <c r="G128" s="11">
        <v>0</v>
      </c>
      <c r="H128" s="11">
        <v>0</v>
      </c>
      <c r="I128" s="10"/>
      <c r="J128" s="7"/>
      <c r="K128" s="7"/>
      <c r="L128" s="7" t="s">
        <v>444</v>
      </c>
      <c r="M128" s="7"/>
      <c r="N128" s="7"/>
      <c r="O128" s="7"/>
      <c r="P128" s="13"/>
      <c r="Q128" s="5">
        <v>0</v>
      </c>
      <c r="R128" s="5">
        <v>12996</v>
      </c>
      <c r="S128" s="5">
        <v>65357.7</v>
      </c>
    </row>
    <row r="129" spans="1:19" x14ac:dyDescent="0.2">
      <c r="A129" s="11" t="s">
        <v>443</v>
      </c>
      <c r="B129" s="11">
        <v>2</v>
      </c>
      <c r="C129" s="11">
        <v>1</v>
      </c>
      <c r="D129" s="11">
        <v>2</v>
      </c>
      <c r="E129" s="11">
        <v>7</v>
      </c>
      <c r="F129" s="11">
        <v>0</v>
      </c>
      <c r="G129" s="11">
        <v>0</v>
      </c>
      <c r="H129" s="11">
        <v>0</v>
      </c>
      <c r="I129" s="10"/>
      <c r="J129" s="7"/>
      <c r="K129" s="7"/>
      <c r="L129" s="7" t="s">
        <v>442</v>
      </c>
      <c r="M129" s="7"/>
      <c r="N129" s="7"/>
      <c r="O129" s="12"/>
      <c r="P129" s="13"/>
      <c r="Q129" s="5">
        <v>0</v>
      </c>
      <c r="R129" s="5">
        <v>0</v>
      </c>
      <c r="S129" s="5">
        <v>121581.72</v>
      </c>
    </row>
    <row r="130" spans="1:19" x14ac:dyDescent="0.2">
      <c r="A130" s="11" t="s">
        <v>441</v>
      </c>
      <c r="B130" s="11">
        <v>2</v>
      </c>
      <c r="C130" s="11">
        <v>1</v>
      </c>
      <c r="D130" s="11">
        <v>2</v>
      </c>
      <c r="E130" s="11">
        <v>8</v>
      </c>
      <c r="F130" s="11">
        <v>0</v>
      </c>
      <c r="G130" s="11">
        <v>0</v>
      </c>
      <c r="H130" s="11">
        <v>0</v>
      </c>
      <c r="I130" s="10"/>
      <c r="J130" s="7"/>
      <c r="K130" s="7"/>
      <c r="L130" s="7" t="s">
        <v>440</v>
      </c>
      <c r="M130" s="7"/>
      <c r="N130" s="7"/>
      <c r="O130" s="7"/>
      <c r="P130" s="13"/>
      <c r="Q130" s="5">
        <v>0</v>
      </c>
      <c r="R130" s="5">
        <v>0</v>
      </c>
      <c r="S130" s="5">
        <v>0</v>
      </c>
    </row>
    <row r="131" spans="1:19" x14ac:dyDescent="0.2">
      <c r="A131" s="11" t="s">
        <v>439</v>
      </c>
      <c r="B131" s="11">
        <v>2</v>
      </c>
      <c r="C131" s="11">
        <v>1</v>
      </c>
      <c r="D131" s="11">
        <v>2</v>
      </c>
      <c r="E131" s="11">
        <v>9</v>
      </c>
      <c r="F131" s="11">
        <v>0</v>
      </c>
      <c r="G131" s="11">
        <v>0</v>
      </c>
      <c r="H131" s="11">
        <v>0</v>
      </c>
      <c r="I131" s="10"/>
      <c r="J131" s="7"/>
      <c r="K131" s="7"/>
      <c r="L131" s="7" t="s">
        <v>438</v>
      </c>
      <c r="M131" s="8"/>
      <c r="N131" s="7"/>
      <c r="O131" s="7"/>
      <c r="P131" s="13"/>
      <c r="Q131" s="5">
        <v>3519</v>
      </c>
      <c r="R131" s="5">
        <v>17607</v>
      </c>
      <c r="S131" s="5">
        <v>45103.48</v>
      </c>
    </row>
    <row r="132" spans="1:19" x14ac:dyDescent="0.2">
      <c r="A132" s="11" t="s">
        <v>437</v>
      </c>
      <c r="B132" s="11">
        <v>5</v>
      </c>
      <c r="C132" s="11">
        <v>1</v>
      </c>
      <c r="D132" s="11">
        <v>2</v>
      </c>
      <c r="E132" s="11">
        <v>1</v>
      </c>
      <c r="F132" s="11">
        <v>2</v>
      </c>
      <c r="G132" s="11">
        <v>3</v>
      </c>
      <c r="H132" s="11">
        <v>0</v>
      </c>
      <c r="I132" s="10"/>
      <c r="J132" s="7"/>
      <c r="K132" s="7"/>
      <c r="L132" s="7" t="s">
        <v>436</v>
      </c>
      <c r="M132" s="7"/>
      <c r="N132" s="8"/>
      <c r="O132" s="8"/>
      <c r="P132" s="13"/>
      <c r="Q132" s="5">
        <v>0</v>
      </c>
      <c r="R132" s="5">
        <v>0</v>
      </c>
      <c r="S132" s="5">
        <v>0</v>
      </c>
    </row>
    <row r="133" spans="1:19" x14ac:dyDescent="0.2">
      <c r="A133" s="166" t="s">
        <v>435</v>
      </c>
      <c r="B133" s="166">
        <v>2</v>
      </c>
      <c r="C133" s="166">
        <v>1</v>
      </c>
      <c r="D133" s="166">
        <v>3</v>
      </c>
      <c r="E133" s="166">
        <v>0</v>
      </c>
      <c r="F133" s="166">
        <v>0</v>
      </c>
      <c r="G133" s="166">
        <v>0</v>
      </c>
      <c r="H133" s="166">
        <v>0</v>
      </c>
      <c r="I133" s="167"/>
      <c r="J133" s="168"/>
      <c r="K133" s="168" t="s">
        <v>434</v>
      </c>
      <c r="L133" s="168"/>
      <c r="M133" s="168"/>
      <c r="N133" s="168"/>
      <c r="O133" s="168"/>
      <c r="P133" s="185"/>
      <c r="Q133" s="170">
        <f t="shared" ref="Q133:S133" si="34">+Q134+Q135+Q136+Q137+Q138+Q139+Q140+Q141+Q142</f>
        <v>27809886</v>
      </c>
      <c r="R133" s="170">
        <f t="shared" si="34"/>
        <v>108671649</v>
      </c>
      <c r="S133" s="170">
        <f t="shared" si="34"/>
        <v>38084282.429999992</v>
      </c>
    </row>
    <row r="134" spans="1:19" x14ac:dyDescent="0.2">
      <c r="A134" s="11" t="s">
        <v>433</v>
      </c>
      <c r="B134" s="11">
        <v>2</v>
      </c>
      <c r="C134" s="11">
        <v>1</v>
      </c>
      <c r="D134" s="11">
        <v>3</v>
      </c>
      <c r="E134" s="11">
        <v>1</v>
      </c>
      <c r="F134" s="11">
        <v>0</v>
      </c>
      <c r="G134" s="11">
        <v>0</v>
      </c>
      <c r="H134" s="11">
        <v>0</v>
      </c>
      <c r="I134" s="10"/>
      <c r="J134" s="7"/>
      <c r="K134" s="7"/>
      <c r="L134" s="7" t="s">
        <v>432</v>
      </c>
      <c r="M134" s="7"/>
      <c r="N134" s="7"/>
      <c r="O134" s="7"/>
      <c r="P134" s="13"/>
      <c r="Q134" s="5">
        <v>1372124</v>
      </c>
      <c r="R134" s="5">
        <v>608742</v>
      </c>
      <c r="S134" s="5">
        <v>1021058.44</v>
      </c>
    </row>
    <row r="135" spans="1:19" x14ac:dyDescent="0.2">
      <c r="A135" s="11" t="s">
        <v>431</v>
      </c>
      <c r="B135" s="11">
        <v>2</v>
      </c>
      <c r="C135" s="11">
        <v>1</v>
      </c>
      <c r="D135" s="11">
        <v>3</v>
      </c>
      <c r="E135" s="11">
        <v>2</v>
      </c>
      <c r="F135" s="11">
        <v>0</v>
      </c>
      <c r="G135" s="11">
        <v>0</v>
      </c>
      <c r="H135" s="11">
        <v>0</v>
      </c>
      <c r="I135" s="10"/>
      <c r="J135" s="7"/>
      <c r="K135" s="7"/>
      <c r="L135" s="7" t="s">
        <v>430</v>
      </c>
      <c r="M135" s="7"/>
      <c r="N135" s="7"/>
      <c r="O135" s="7"/>
      <c r="P135" s="13"/>
      <c r="Q135" s="5">
        <v>12700</v>
      </c>
      <c r="R135" s="5">
        <v>5745107</v>
      </c>
      <c r="S135" s="5">
        <v>3100850.13</v>
      </c>
    </row>
    <row r="136" spans="1:19" x14ac:dyDescent="0.2">
      <c r="A136" s="11" t="s">
        <v>429</v>
      </c>
      <c r="B136" s="11">
        <v>2</v>
      </c>
      <c r="C136" s="11">
        <v>1</v>
      </c>
      <c r="D136" s="11">
        <v>3</v>
      </c>
      <c r="E136" s="11">
        <v>3</v>
      </c>
      <c r="F136" s="11">
        <v>0</v>
      </c>
      <c r="G136" s="11">
        <v>0</v>
      </c>
      <c r="H136" s="11">
        <v>0</v>
      </c>
      <c r="I136" s="10"/>
      <c r="J136" s="7"/>
      <c r="K136" s="7"/>
      <c r="L136" s="7" t="s">
        <v>428</v>
      </c>
      <c r="M136" s="7"/>
      <c r="N136" s="7"/>
      <c r="O136" s="7"/>
      <c r="P136" s="13"/>
      <c r="Q136" s="5">
        <v>9910712</v>
      </c>
      <c r="R136" s="5">
        <v>1223598</v>
      </c>
      <c r="S136" s="5">
        <v>17800468.940000001</v>
      </c>
    </row>
    <row r="137" spans="1:19" x14ac:dyDescent="0.2">
      <c r="A137" s="11" t="s">
        <v>427</v>
      </c>
      <c r="B137" s="11">
        <v>2</v>
      </c>
      <c r="C137" s="11">
        <v>1</v>
      </c>
      <c r="D137" s="11">
        <v>3</v>
      </c>
      <c r="E137" s="11">
        <v>4</v>
      </c>
      <c r="F137" s="11">
        <v>0</v>
      </c>
      <c r="G137" s="11">
        <v>0</v>
      </c>
      <c r="H137" s="11">
        <v>0</v>
      </c>
      <c r="I137" s="21"/>
      <c r="J137" s="7"/>
      <c r="K137" s="7"/>
      <c r="L137" s="7" t="s">
        <v>426</v>
      </c>
      <c r="M137" s="7"/>
      <c r="N137" s="7"/>
      <c r="O137" s="7"/>
      <c r="P137" s="13"/>
      <c r="Q137" s="5">
        <v>37476</v>
      </c>
      <c r="R137" s="5">
        <v>39050</v>
      </c>
      <c r="S137" s="5">
        <v>868291.04</v>
      </c>
    </row>
    <row r="138" spans="1:19" x14ac:dyDescent="0.2">
      <c r="A138" s="11" t="s">
        <v>425</v>
      </c>
      <c r="B138" s="11">
        <v>2</v>
      </c>
      <c r="C138" s="11">
        <v>1</v>
      </c>
      <c r="D138" s="11">
        <v>3</v>
      </c>
      <c r="E138" s="11">
        <v>5</v>
      </c>
      <c r="F138" s="11">
        <v>0</v>
      </c>
      <c r="G138" s="11">
        <v>0</v>
      </c>
      <c r="H138" s="11">
        <v>0</v>
      </c>
      <c r="I138" s="10"/>
      <c r="J138" s="7"/>
      <c r="K138" s="12"/>
      <c r="L138" s="7" t="s">
        <v>424</v>
      </c>
      <c r="M138" s="7"/>
      <c r="N138" s="7"/>
      <c r="O138" s="7"/>
      <c r="P138" s="13"/>
      <c r="Q138" s="5">
        <v>4488415</v>
      </c>
      <c r="R138" s="5">
        <v>1538989</v>
      </c>
      <c r="S138" s="5">
        <v>5393347.0999999996</v>
      </c>
    </row>
    <row r="139" spans="1:19" x14ac:dyDescent="0.2">
      <c r="A139" s="11" t="s">
        <v>423</v>
      </c>
      <c r="B139" s="11">
        <v>2</v>
      </c>
      <c r="C139" s="11">
        <v>1</v>
      </c>
      <c r="D139" s="11">
        <v>3</v>
      </c>
      <c r="E139" s="11">
        <v>6</v>
      </c>
      <c r="F139" s="11">
        <v>0</v>
      </c>
      <c r="G139" s="11">
        <v>0</v>
      </c>
      <c r="H139" s="11">
        <v>0</v>
      </c>
      <c r="I139" s="10"/>
      <c r="J139" s="7"/>
      <c r="K139" s="12"/>
      <c r="L139" s="8" t="s">
        <v>422</v>
      </c>
      <c r="M139" s="7"/>
      <c r="N139" s="7"/>
      <c r="O139" s="12"/>
      <c r="P139" s="13"/>
      <c r="Q139" s="5"/>
      <c r="R139" s="5">
        <v>0</v>
      </c>
      <c r="S139" s="5">
        <v>0</v>
      </c>
    </row>
    <row r="140" spans="1:19" x14ac:dyDescent="0.2">
      <c r="A140" s="11" t="s">
        <v>421</v>
      </c>
      <c r="B140" s="11">
        <v>2</v>
      </c>
      <c r="C140" s="11">
        <v>1</v>
      </c>
      <c r="D140" s="11">
        <v>3</v>
      </c>
      <c r="E140" s="11">
        <v>7</v>
      </c>
      <c r="F140" s="11">
        <v>0</v>
      </c>
      <c r="G140" s="11">
        <v>0</v>
      </c>
      <c r="H140" s="11">
        <v>0</v>
      </c>
      <c r="I140" s="10"/>
      <c r="J140" s="7"/>
      <c r="K140" s="12"/>
      <c r="L140" s="8" t="s">
        <v>420</v>
      </c>
      <c r="M140" s="7"/>
      <c r="N140" s="7"/>
      <c r="O140" s="12"/>
      <c r="P140" s="13"/>
      <c r="Q140" s="5">
        <v>753772</v>
      </c>
      <c r="R140" s="5">
        <v>1138892</v>
      </c>
      <c r="S140" s="5">
        <v>757269.38</v>
      </c>
    </row>
    <row r="141" spans="1:19" x14ac:dyDescent="0.2">
      <c r="A141" s="11" t="s">
        <v>419</v>
      </c>
      <c r="B141" s="11">
        <v>2</v>
      </c>
      <c r="C141" s="11">
        <v>1</v>
      </c>
      <c r="D141" s="11">
        <v>3</v>
      </c>
      <c r="E141" s="11">
        <v>8</v>
      </c>
      <c r="F141" s="11">
        <v>0</v>
      </c>
      <c r="G141" s="11">
        <v>0</v>
      </c>
      <c r="H141" s="11">
        <v>0</v>
      </c>
      <c r="I141" s="10"/>
      <c r="J141" s="7"/>
      <c r="K141" s="12"/>
      <c r="L141" s="7" t="s">
        <v>418</v>
      </c>
      <c r="M141" s="7"/>
      <c r="N141" s="7"/>
      <c r="O141" s="12"/>
      <c r="P141" s="13"/>
      <c r="Q141" s="5">
        <v>40188</v>
      </c>
      <c r="R141" s="5">
        <v>21402</v>
      </c>
      <c r="S141" s="5">
        <v>17598.810000000001</v>
      </c>
    </row>
    <row r="142" spans="1:19" x14ac:dyDescent="0.2">
      <c r="A142" s="11" t="s">
        <v>417</v>
      </c>
      <c r="B142" s="11">
        <v>2</v>
      </c>
      <c r="C142" s="11">
        <v>1</v>
      </c>
      <c r="D142" s="11">
        <v>3</v>
      </c>
      <c r="E142" s="11">
        <v>9</v>
      </c>
      <c r="F142" s="11">
        <v>0</v>
      </c>
      <c r="G142" s="11">
        <v>0</v>
      </c>
      <c r="H142" s="11">
        <v>0</v>
      </c>
      <c r="I142" s="10"/>
      <c r="J142" s="7"/>
      <c r="K142" s="7"/>
      <c r="L142" s="7" t="s">
        <v>416</v>
      </c>
      <c r="M142" s="7"/>
      <c r="N142" s="12"/>
      <c r="O142" s="12"/>
      <c r="P142" s="13"/>
      <c r="Q142" s="5">
        <v>11194499</v>
      </c>
      <c r="R142" s="5">
        <v>98355869</v>
      </c>
      <c r="S142" s="5">
        <v>9125398.5899999999</v>
      </c>
    </row>
    <row r="143" spans="1:19" x14ac:dyDescent="0.2">
      <c r="A143" s="166" t="s">
        <v>415</v>
      </c>
      <c r="B143" s="166">
        <v>2</v>
      </c>
      <c r="C143" s="166">
        <v>1</v>
      </c>
      <c r="D143" s="166">
        <v>4</v>
      </c>
      <c r="E143" s="166">
        <v>0</v>
      </c>
      <c r="F143" s="166">
        <v>0</v>
      </c>
      <c r="G143" s="166">
        <v>0</v>
      </c>
      <c r="H143" s="166">
        <v>0</v>
      </c>
      <c r="I143" s="167"/>
      <c r="J143" s="168"/>
      <c r="K143" s="168" t="s">
        <v>414</v>
      </c>
      <c r="L143" s="168"/>
      <c r="M143" s="168"/>
      <c r="N143" s="168"/>
      <c r="O143" s="168"/>
      <c r="P143" s="185"/>
      <c r="Q143" s="170">
        <f t="shared" ref="Q143:S143" si="35">+Q144+Q145+Q146+Q147+Q148+Q149+Q150+Q151+Q152+Q153</f>
        <v>0</v>
      </c>
      <c r="R143" s="170">
        <f t="shared" si="35"/>
        <v>0</v>
      </c>
      <c r="S143" s="170">
        <f t="shared" si="35"/>
        <v>0</v>
      </c>
    </row>
    <row r="144" spans="1:19" x14ac:dyDescent="0.2">
      <c r="A144" s="11" t="s">
        <v>413</v>
      </c>
      <c r="B144" s="11">
        <v>2</v>
      </c>
      <c r="C144" s="11">
        <v>1</v>
      </c>
      <c r="D144" s="11">
        <v>4</v>
      </c>
      <c r="E144" s="11">
        <v>1</v>
      </c>
      <c r="F144" s="11">
        <v>0</v>
      </c>
      <c r="G144" s="11">
        <v>0</v>
      </c>
      <c r="H144" s="11">
        <v>0</v>
      </c>
      <c r="I144" s="10"/>
      <c r="J144" s="7"/>
      <c r="K144" s="7"/>
      <c r="L144" s="7" t="s">
        <v>412</v>
      </c>
      <c r="M144" s="7"/>
      <c r="N144" s="7"/>
      <c r="O144" s="8"/>
      <c r="P144" s="13"/>
      <c r="Q144" s="182">
        <v>0</v>
      </c>
      <c r="R144" s="182">
        <v>0</v>
      </c>
      <c r="S144" s="182">
        <v>0</v>
      </c>
    </row>
    <row r="145" spans="1:19" x14ac:dyDescent="0.2">
      <c r="A145" s="11" t="s">
        <v>411</v>
      </c>
      <c r="B145" s="11">
        <v>2</v>
      </c>
      <c r="C145" s="11">
        <v>1</v>
      </c>
      <c r="D145" s="11">
        <v>4</v>
      </c>
      <c r="E145" s="11">
        <v>2</v>
      </c>
      <c r="F145" s="11">
        <v>0</v>
      </c>
      <c r="G145" s="11">
        <v>0</v>
      </c>
      <c r="H145" s="11">
        <v>0</v>
      </c>
      <c r="I145" s="10"/>
      <c r="J145" s="7"/>
      <c r="K145" s="7"/>
      <c r="L145" s="7" t="s">
        <v>410</v>
      </c>
      <c r="M145" s="7"/>
      <c r="N145" s="8"/>
      <c r="O145" s="7"/>
      <c r="P145" s="13"/>
      <c r="Q145" s="182">
        <v>0</v>
      </c>
      <c r="R145" s="182">
        <v>0</v>
      </c>
      <c r="S145" s="182">
        <v>0</v>
      </c>
    </row>
    <row r="146" spans="1:19" x14ac:dyDescent="0.2">
      <c r="A146" s="11" t="s">
        <v>409</v>
      </c>
      <c r="B146" s="11">
        <v>2</v>
      </c>
      <c r="C146" s="11">
        <v>1</v>
      </c>
      <c r="D146" s="11">
        <v>4</v>
      </c>
      <c r="E146" s="11">
        <v>3</v>
      </c>
      <c r="F146" s="11">
        <v>0</v>
      </c>
      <c r="G146" s="11">
        <v>0</v>
      </c>
      <c r="H146" s="11">
        <v>0</v>
      </c>
      <c r="I146" s="10"/>
      <c r="J146" s="7"/>
      <c r="K146" s="7"/>
      <c r="L146" s="7" t="s">
        <v>408</v>
      </c>
      <c r="M146" s="7"/>
      <c r="N146" s="8"/>
      <c r="O146" s="7"/>
      <c r="P146" s="13"/>
      <c r="Q146" s="182">
        <v>0</v>
      </c>
      <c r="R146" s="182">
        <v>0</v>
      </c>
      <c r="S146" s="182">
        <v>0</v>
      </c>
    </row>
    <row r="147" spans="1:19" x14ac:dyDescent="0.2">
      <c r="A147" s="11" t="s">
        <v>407</v>
      </c>
      <c r="B147" s="11">
        <v>2</v>
      </c>
      <c r="C147" s="11">
        <v>1</v>
      </c>
      <c r="D147" s="11">
        <v>4</v>
      </c>
      <c r="E147" s="11">
        <v>4</v>
      </c>
      <c r="F147" s="11">
        <v>0</v>
      </c>
      <c r="G147" s="11">
        <v>0</v>
      </c>
      <c r="H147" s="11">
        <v>0</v>
      </c>
      <c r="I147" s="10"/>
      <c r="J147" s="7"/>
      <c r="K147" s="7"/>
      <c r="L147" s="7" t="s">
        <v>406</v>
      </c>
      <c r="M147" s="7"/>
      <c r="N147" s="7"/>
      <c r="O147" s="8"/>
      <c r="P147" s="13"/>
      <c r="Q147" s="182">
        <v>0</v>
      </c>
      <c r="R147" s="182">
        <v>0</v>
      </c>
      <c r="S147" s="182">
        <v>0</v>
      </c>
    </row>
    <row r="148" spans="1:19" x14ac:dyDescent="0.2">
      <c r="A148" s="11" t="s">
        <v>405</v>
      </c>
      <c r="B148" s="11">
        <v>2</v>
      </c>
      <c r="C148" s="11">
        <v>1</v>
      </c>
      <c r="D148" s="11">
        <v>4</v>
      </c>
      <c r="E148" s="11">
        <v>5</v>
      </c>
      <c r="F148" s="11">
        <v>0</v>
      </c>
      <c r="G148" s="11">
        <v>0</v>
      </c>
      <c r="H148" s="11">
        <v>0</v>
      </c>
      <c r="I148" s="10"/>
      <c r="J148" s="7"/>
      <c r="K148" s="7"/>
      <c r="L148" s="7" t="s">
        <v>404</v>
      </c>
      <c r="M148" s="7"/>
      <c r="N148" s="7"/>
      <c r="O148" s="8"/>
      <c r="P148" s="13"/>
      <c r="Q148" s="182">
        <v>0</v>
      </c>
      <c r="R148" s="182">
        <v>0</v>
      </c>
      <c r="S148" s="182">
        <v>0</v>
      </c>
    </row>
    <row r="149" spans="1:19" x14ac:dyDescent="0.2">
      <c r="A149" s="11" t="s">
        <v>403</v>
      </c>
      <c r="B149" s="11">
        <v>2</v>
      </c>
      <c r="C149" s="11">
        <v>1</v>
      </c>
      <c r="D149" s="11">
        <v>4</v>
      </c>
      <c r="E149" s="11">
        <v>6</v>
      </c>
      <c r="F149" s="11">
        <v>0</v>
      </c>
      <c r="G149" s="11">
        <v>0</v>
      </c>
      <c r="H149" s="11">
        <v>0</v>
      </c>
      <c r="I149" s="10"/>
      <c r="J149" s="7"/>
      <c r="K149" s="7"/>
      <c r="L149" s="7" t="s">
        <v>402</v>
      </c>
      <c r="M149" s="7"/>
      <c r="N149" s="7"/>
      <c r="O149" s="8"/>
      <c r="P149" s="13"/>
      <c r="Q149" s="182">
        <v>0</v>
      </c>
      <c r="R149" s="182">
        <v>0</v>
      </c>
      <c r="S149" s="182">
        <v>0</v>
      </c>
    </row>
    <row r="150" spans="1:19" x14ac:dyDescent="0.2">
      <c r="A150" s="11" t="s">
        <v>401</v>
      </c>
      <c r="B150" s="11">
        <v>2</v>
      </c>
      <c r="C150" s="11">
        <v>1</v>
      </c>
      <c r="D150" s="11">
        <v>4</v>
      </c>
      <c r="E150" s="11">
        <v>7</v>
      </c>
      <c r="F150" s="11">
        <v>0</v>
      </c>
      <c r="G150" s="11">
        <v>0</v>
      </c>
      <c r="H150" s="11">
        <v>0</v>
      </c>
      <c r="I150" s="10"/>
      <c r="J150" s="7"/>
      <c r="K150" s="7"/>
      <c r="L150" s="7" t="s">
        <v>400</v>
      </c>
      <c r="M150" s="12"/>
      <c r="N150" s="7"/>
      <c r="O150" s="8"/>
      <c r="P150" s="13"/>
      <c r="Q150" s="182">
        <v>0</v>
      </c>
      <c r="R150" s="182">
        <v>0</v>
      </c>
      <c r="S150" s="182">
        <v>0</v>
      </c>
    </row>
    <row r="151" spans="1:19" x14ac:dyDescent="0.2">
      <c r="A151" s="11" t="s">
        <v>399</v>
      </c>
      <c r="B151" s="11">
        <v>2</v>
      </c>
      <c r="C151" s="11">
        <v>1</v>
      </c>
      <c r="D151" s="11">
        <v>4</v>
      </c>
      <c r="E151" s="11">
        <v>8</v>
      </c>
      <c r="F151" s="11">
        <v>0</v>
      </c>
      <c r="G151" s="11">
        <v>0</v>
      </c>
      <c r="H151" s="11">
        <v>0</v>
      </c>
      <c r="I151" s="10"/>
      <c r="J151" s="7"/>
      <c r="K151" s="7"/>
      <c r="L151" s="7" t="s">
        <v>398</v>
      </c>
      <c r="M151" s="12"/>
      <c r="N151" s="7"/>
      <c r="O151" s="8"/>
      <c r="P151" s="13"/>
      <c r="Q151" s="182">
        <v>0</v>
      </c>
      <c r="R151" s="182">
        <v>0</v>
      </c>
      <c r="S151" s="182">
        <v>0</v>
      </c>
    </row>
    <row r="152" spans="1:19" x14ac:dyDescent="0.2">
      <c r="A152" s="11" t="s">
        <v>397</v>
      </c>
      <c r="B152" s="11">
        <v>2</v>
      </c>
      <c r="C152" s="11">
        <v>1</v>
      </c>
      <c r="D152" s="11">
        <v>4</v>
      </c>
      <c r="E152" s="11">
        <v>9</v>
      </c>
      <c r="F152" s="11">
        <v>0</v>
      </c>
      <c r="G152" s="11">
        <v>0</v>
      </c>
      <c r="H152" s="11">
        <v>0</v>
      </c>
      <c r="I152" s="10"/>
      <c r="J152" s="7"/>
      <c r="K152" s="7"/>
      <c r="L152" s="7" t="s">
        <v>396</v>
      </c>
      <c r="M152" s="12"/>
      <c r="N152" s="8"/>
      <c r="O152" s="7"/>
      <c r="P152" s="20"/>
      <c r="Q152" s="182">
        <v>0</v>
      </c>
      <c r="R152" s="182">
        <v>0</v>
      </c>
      <c r="S152" s="182">
        <v>0</v>
      </c>
    </row>
    <row r="153" spans="1:19" x14ac:dyDescent="0.2">
      <c r="A153" s="11" t="s">
        <v>395</v>
      </c>
      <c r="B153" s="11">
        <v>2</v>
      </c>
      <c r="C153" s="11">
        <v>1</v>
      </c>
      <c r="D153" s="11">
        <v>4</v>
      </c>
      <c r="E153" s="11">
        <v>10</v>
      </c>
      <c r="F153" s="11">
        <v>0</v>
      </c>
      <c r="G153" s="11">
        <v>0</v>
      </c>
      <c r="H153" s="11">
        <v>0</v>
      </c>
      <c r="I153" s="10"/>
      <c r="J153" s="7"/>
      <c r="K153" s="7"/>
      <c r="L153" s="7" t="s">
        <v>394</v>
      </c>
      <c r="M153" s="7"/>
      <c r="N153" s="7"/>
      <c r="O153" s="12"/>
      <c r="P153" s="20"/>
      <c r="Q153" s="182">
        <v>0</v>
      </c>
      <c r="R153" s="182">
        <v>0</v>
      </c>
      <c r="S153" s="182">
        <v>0</v>
      </c>
    </row>
    <row r="154" spans="1:19" x14ac:dyDescent="0.2">
      <c r="A154" s="166" t="s">
        <v>393</v>
      </c>
      <c r="B154" s="166">
        <v>2</v>
      </c>
      <c r="C154" s="166">
        <v>1</v>
      </c>
      <c r="D154" s="166">
        <v>5</v>
      </c>
      <c r="E154" s="166">
        <v>0</v>
      </c>
      <c r="F154" s="166">
        <v>0</v>
      </c>
      <c r="G154" s="166">
        <v>0</v>
      </c>
      <c r="H154" s="166">
        <v>0</v>
      </c>
      <c r="I154" s="167"/>
      <c r="J154" s="168"/>
      <c r="K154" s="168" t="s">
        <v>691</v>
      </c>
      <c r="L154" s="168"/>
      <c r="M154" s="168"/>
      <c r="N154" s="168"/>
      <c r="O154" s="168"/>
      <c r="P154" s="185"/>
      <c r="Q154" s="170">
        <f t="shared" ref="Q154:S154" si="36">+Q155+Q156+Q157+Q158</f>
        <v>14178453</v>
      </c>
      <c r="R154" s="170">
        <f t="shared" si="36"/>
        <v>0</v>
      </c>
      <c r="S154" s="170">
        <f t="shared" si="36"/>
        <v>0</v>
      </c>
    </row>
    <row r="155" spans="1:19" x14ac:dyDescent="0.2">
      <c r="A155" s="11" t="s">
        <v>392</v>
      </c>
      <c r="B155" s="11">
        <v>2</v>
      </c>
      <c r="C155" s="11">
        <v>1</v>
      </c>
      <c r="D155" s="11">
        <v>5</v>
      </c>
      <c r="E155" s="11">
        <v>1</v>
      </c>
      <c r="F155" s="11">
        <v>0</v>
      </c>
      <c r="G155" s="11">
        <v>0</v>
      </c>
      <c r="H155" s="11">
        <v>0</v>
      </c>
      <c r="I155" s="10"/>
      <c r="J155" s="7"/>
      <c r="K155" s="7"/>
      <c r="L155" s="8" t="s">
        <v>391</v>
      </c>
      <c r="M155" s="7"/>
      <c r="N155" s="8"/>
      <c r="O155" s="8"/>
      <c r="P155" s="13"/>
      <c r="Q155" s="182">
        <v>0</v>
      </c>
      <c r="R155" s="182">
        <v>0</v>
      </c>
      <c r="S155" s="182">
        <v>0</v>
      </c>
    </row>
    <row r="156" spans="1:19" x14ac:dyDescent="0.2">
      <c r="A156" s="11" t="s">
        <v>390</v>
      </c>
      <c r="B156" s="11">
        <v>2</v>
      </c>
      <c r="C156" s="11">
        <v>1</v>
      </c>
      <c r="D156" s="11">
        <v>5</v>
      </c>
      <c r="E156" s="11">
        <v>2</v>
      </c>
      <c r="F156" s="11">
        <v>0</v>
      </c>
      <c r="G156" s="11">
        <v>0</v>
      </c>
      <c r="H156" s="11">
        <v>0</v>
      </c>
      <c r="I156" s="10"/>
      <c r="J156" s="7"/>
      <c r="K156" s="7"/>
      <c r="L156" s="8" t="s">
        <v>389</v>
      </c>
      <c r="M156" s="7"/>
      <c r="N156" s="8"/>
      <c r="O156" s="8"/>
      <c r="P156" s="13"/>
      <c r="Q156" s="5">
        <v>14178453</v>
      </c>
      <c r="R156" s="182">
        <v>0</v>
      </c>
      <c r="S156" s="182">
        <v>0</v>
      </c>
    </row>
    <row r="157" spans="1:19" x14ac:dyDescent="0.2">
      <c r="A157" s="11" t="s">
        <v>388</v>
      </c>
      <c r="B157" s="11">
        <v>2</v>
      </c>
      <c r="C157" s="11">
        <v>1</v>
      </c>
      <c r="D157" s="11">
        <v>5</v>
      </c>
      <c r="E157" s="11">
        <v>3</v>
      </c>
      <c r="F157" s="11">
        <v>0</v>
      </c>
      <c r="G157" s="11">
        <v>0</v>
      </c>
      <c r="H157" s="11">
        <v>0</v>
      </c>
      <c r="I157" s="10"/>
      <c r="J157" s="7"/>
      <c r="K157" s="7"/>
      <c r="L157" s="8" t="s">
        <v>387</v>
      </c>
      <c r="M157" s="7"/>
      <c r="N157" s="8"/>
      <c r="O157" s="8"/>
      <c r="P157" s="13"/>
      <c r="Q157" s="182">
        <v>0</v>
      </c>
      <c r="R157" s="182">
        <v>0</v>
      </c>
      <c r="S157" s="182">
        <v>0</v>
      </c>
    </row>
    <row r="158" spans="1:19" x14ac:dyDescent="0.2">
      <c r="A158" s="11" t="s">
        <v>386</v>
      </c>
      <c r="B158" s="11">
        <v>2</v>
      </c>
      <c r="C158" s="11">
        <v>1</v>
      </c>
      <c r="D158" s="11">
        <v>5</v>
      </c>
      <c r="E158" s="11">
        <v>4</v>
      </c>
      <c r="F158" s="11">
        <v>0</v>
      </c>
      <c r="G158" s="11">
        <v>0</v>
      </c>
      <c r="H158" s="11">
        <v>0</v>
      </c>
      <c r="I158" s="10"/>
      <c r="J158" s="7"/>
      <c r="K158" s="7"/>
      <c r="L158" s="7" t="s">
        <v>385</v>
      </c>
      <c r="M158" s="7"/>
      <c r="N158" s="7"/>
      <c r="O158" s="7"/>
      <c r="P158" s="13"/>
      <c r="Q158" s="182">
        <v>0</v>
      </c>
      <c r="R158" s="182">
        <v>0</v>
      </c>
      <c r="S158" s="182">
        <v>0</v>
      </c>
    </row>
    <row r="159" spans="1:19" x14ac:dyDescent="0.2">
      <c r="A159" s="11" t="s">
        <v>384</v>
      </c>
      <c r="B159" s="11">
        <v>5</v>
      </c>
      <c r="C159" s="11">
        <v>1</v>
      </c>
      <c r="D159" s="11">
        <v>2</v>
      </c>
      <c r="E159" s="11">
        <v>4</v>
      </c>
      <c r="F159" s="11">
        <v>1</v>
      </c>
      <c r="G159" s="11">
        <v>0</v>
      </c>
      <c r="H159" s="11">
        <v>0</v>
      </c>
      <c r="I159" s="10"/>
      <c r="J159" s="7"/>
      <c r="K159" s="7" t="s">
        <v>56</v>
      </c>
      <c r="L159" s="8"/>
      <c r="M159" s="8"/>
      <c r="N159" s="7"/>
      <c r="O159" s="7"/>
      <c r="P159" s="13"/>
      <c r="Q159" s="182">
        <v>0</v>
      </c>
      <c r="R159" s="182">
        <v>0</v>
      </c>
      <c r="S159" s="182">
        <v>0</v>
      </c>
    </row>
    <row r="160" spans="1:19" x14ac:dyDescent="0.2">
      <c r="A160" s="161" t="s">
        <v>383</v>
      </c>
      <c r="B160" s="161">
        <v>2</v>
      </c>
      <c r="C160" s="161">
        <v>2</v>
      </c>
      <c r="D160" s="161">
        <v>0</v>
      </c>
      <c r="E160" s="161">
        <v>0</v>
      </c>
      <c r="F160" s="161">
        <v>0</v>
      </c>
      <c r="G160" s="161">
        <v>0</v>
      </c>
      <c r="H160" s="161">
        <v>0</v>
      </c>
      <c r="I160" s="167"/>
      <c r="J160" s="163" t="s">
        <v>382</v>
      </c>
      <c r="K160" s="163"/>
      <c r="L160" s="163"/>
      <c r="M160" s="163"/>
      <c r="N160" s="163"/>
      <c r="O160" s="163"/>
      <c r="P160" s="186"/>
      <c r="Q160" s="165">
        <f t="shared" ref="Q160:S160" si="37">+Q161+Q162+Q163+Q164+Q165+Q166</f>
        <v>130</v>
      </c>
      <c r="R160" s="165">
        <f t="shared" si="37"/>
        <v>0</v>
      </c>
      <c r="S160" s="165">
        <f t="shared" si="37"/>
        <v>0</v>
      </c>
    </row>
    <row r="161" spans="1:19" x14ac:dyDescent="0.2">
      <c r="A161" s="11" t="s">
        <v>381</v>
      </c>
      <c r="B161" s="11">
        <v>2</v>
      </c>
      <c r="C161" s="11">
        <v>2</v>
      </c>
      <c r="D161" s="11">
        <v>3</v>
      </c>
      <c r="E161" s="11">
        <v>0</v>
      </c>
      <c r="F161" s="11">
        <v>0</v>
      </c>
      <c r="G161" s="11">
        <v>0</v>
      </c>
      <c r="H161" s="11">
        <v>0</v>
      </c>
      <c r="I161" s="10"/>
      <c r="J161" s="7"/>
      <c r="K161" s="7" t="s">
        <v>380</v>
      </c>
      <c r="L161" s="8"/>
      <c r="M161" s="7"/>
      <c r="N161" s="7"/>
      <c r="O161" s="7"/>
      <c r="P161" s="13"/>
      <c r="Q161" s="182">
        <v>0</v>
      </c>
      <c r="R161" s="182">
        <v>0</v>
      </c>
      <c r="S161" s="182">
        <v>0</v>
      </c>
    </row>
    <row r="162" spans="1:19" x14ac:dyDescent="0.2">
      <c r="A162" s="11" t="s">
        <v>379</v>
      </c>
      <c r="B162" s="11">
        <v>2</v>
      </c>
      <c r="C162" s="11">
        <v>2</v>
      </c>
      <c r="D162" s="11">
        <v>4</v>
      </c>
      <c r="E162" s="11">
        <v>0</v>
      </c>
      <c r="F162" s="11">
        <v>0</v>
      </c>
      <c r="G162" s="11">
        <v>0</v>
      </c>
      <c r="H162" s="11">
        <v>0</v>
      </c>
      <c r="I162" s="10"/>
      <c r="J162" s="7"/>
      <c r="K162" s="8" t="s">
        <v>378</v>
      </c>
      <c r="L162" s="15"/>
      <c r="M162" s="7"/>
      <c r="N162" s="8"/>
      <c r="O162" s="7"/>
      <c r="P162" s="13"/>
      <c r="Q162" s="182">
        <v>0</v>
      </c>
      <c r="R162" s="182">
        <v>0</v>
      </c>
      <c r="S162" s="182">
        <v>0</v>
      </c>
    </row>
    <row r="163" spans="1:19" x14ac:dyDescent="0.2">
      <c r="A163" s="11" t="s">
        <v>377</v>
      </c>
      <c r="B163" s="11">
        <v>2</v>
      </c>
      <c r="C163" s="11">
        <v>2</v>
      </c>
      <c r="D163" s="11">
        <v>5</v>
      </c>
      <c r="E163" s="11">
        <v>0</v>
      </c>
      <c r="F163" s="11">
        <v>0</v>
      </c>
      <c r="G163" s="11">
        <v>0</v>
      </c>
      <c r="H163" s="11">
        <v>0</v>
      </c>
      <c r="I163" s="10"/>
      <c r="J163" s="7"/>
      <c r="K163" s="8" t="s">
        <v>376</v>
      </c>
      <c r="L163" s="19"/>
      <c r="M163" s="7"/>
      <c r="N163" s="8"/>
      <c r="O163" s="7"/>
      <c r="P163" s="13"/>
      <c r="Q163" s="182">
        <v>0</v>
      </c>
      <c r="R163" s="182">
        <v>0</v>
      </c>
      <c r="S163" s="182">
        <v>0</v>
      </c>
    </row>
    <row r="164" spans="1:19" x14ac:dyDescent="0.2">
      <c r="A164" s="11" t="s">
        <v>375</v>
      </c>
      <c r="B164" s="11">
        <v>2</v>
      </c>
      <c r="C164" s="11">
        <v>2</v>
      </c>
      <c r="D164" s="11">
        <v>8</v>
      </c>
      <c r="E164" s="11">
        <v>0</v>
      </c>
      <c r="F164" s="11">
        <v>0</v>
      </c>
      <c r="G164" s="11">
        <v>0</v>
      </c>
      <c r="H164" s="11">
        <v>0</v>
      </c>
      <c r="I164" s="10"/>
      <c r="J164" s="7"/>
      <c r="K164" s="7" t="s">
        <v>374</v>
      </c>
      <c r="L164" s="187"/>
      <c r="M164" s="15"/>
      <c r="N164" s="7"/>
      <c r="O164" s="7"/>
      <c r="P164" s="13"/>
      <c r="Q164" s="182">
        <v>0</v>
      </c>
      <c r="R164" s="182">
        <v>0</v>
      </c>
      <c r="S164" s="182">
        <v>0</v>
      </c>
    </row>
    <row r="165" spans="1:19" x14ac:dyDescent="0.2">
      <c r="A165" s="11" t="s">
        <v>373</v>
      </c>
      <c r="B165" s="11">
        <v>2</v>
      </c>
      <c r="C165" s="11">
        <v>2</v>
      </c>
      <c r="D165" s="11">
        <v>7</v>
      </c>
      <c r="E165" s="11">
        <v>0</v>
      </c>
      <c r="F165" s="11">
        <v>0</v>
      </c>
      <c r="G165" s="11">
        <v>0</v>
      </c>
      <c r="H165" s="11">
        <v>0</v>
      </c>
      <c r="I165" s="14"/>
      <c r="J165" s="8"/>
      <c r="K165" s="8" t="s">
        <v>372</v>
      </c>
      <c r="L165" s="8"/>
      <c r="M165" s="8"/>
      <c r="N165" s="8"/>
      <c r="O165" s="8"/>
      <c r="P165" s="18"/>
      <c r="Q165" s="182">
        <v>0</v>
      </c>
      <c r="R165" s="182">
        <v>0</v>
      </c>
      <c r="S165" s="182">
        <v>0</v>
      </c>
    </row>
    <row r="166" spans="1:19" x14ac:dyDescent="0.2">
      <c r="A166" s="11" t="s">
        <v>371</v>
      </c>
      <c r="B166" s="11">
        <v>2</v>
      </c>
      <c r="C166" s="11">
        <v>2</v>
      </c>
      <c r="D166" s="11">
        <v>14</v>
      </c>
      <c r="E166" s="11">
        <v>0</v>
      </c>
      <c r="F166" s="11">
        <v>0</v>
      </c>
      <c r="G166" s="11">
        <v>0</v>
      </c>
      <c r="H166" s="11">
        <v>0</v>
      </c>
      <c r="I166" s="10"/>
      <c r="J166" s="7"/>
      <c r="K166" s="7" t="s">
        <v>370</v>
      </c>
      <c r="L166" s="7"/>
      <c r="M166" s="7"/>
      <c r="N166" s="7"/>
      <c r="O166" s="7"/>
      <c r="P166" s="13"/>
      <c r="Q166" s="182">
        <v>130</v>
      </c>
      <c r="R166" s="182">
        <v>0</v>
      </c>
      <c r="S166" s="182">
        <v>0</v>
      </c>
    </row>
    <row r="167" spans="1:19" x14ac:dyDescent="0.2">
      <c r="A167" s="161" t="s">
        <v>369</v>
      </c>
      <c r="B167" s="161">
        <v>2</v>
      </c>
      <c r="C167" s="161">
        <v>4</v>
      </c>
      <c r="D167" s="161">
        <v>1</v>
      </c>
      <c r="E167" s="161">
        <v>0</v>
      </c>
      <c r="F167" s="161">
        <v>0</v>
      </c>
      <c r="G167" s="161">
        <v>0</v>
      </c>
      <c r="H167" s="161">
        <v>0</v>
      </c>
      <c r="I167" s="167"/>
      <c r="J167" s="163" t="s">
        <v>368</v>
      </c>
      <c r="K167" s="163"/>
      <c r="L167" s="163"/>
      <c r="M167" s="163"/>
      <c r="N167" s="163"/>
      <c r="O167" s="188"/>
      <c r="P167" s="164"/>
      <c r="Q167" s="165">
        <f t="shared" ref="Q167:S167" si="38">+Q168+Q180</f>
        <v>0</v>
      </c>
      <c r="R167" s="165">
        <f t="shared" si="38"/>
        <v>0</v>
      </c>
      <c r="S167" s="165">
        <f t="shared" si="38"/>
        <v>0</v>
      </c>
    </row>
    <row r="168" spans="1:19" x14ac:dyDescent="0.2">
      <c r="A168" s="166" t="s">
        <v>367</v>
      </c>
      <c r="B168" s="166">
        <v>2</v>
      </c>
      <c r="C168" s="166">
        <v>4</v>
      </c>
      <c r="D168" s="166">
        <v>1</v>
      </c>
      <c r="E168" s="166">
        <v>1</v>
      </c>
      <c r="F168" s="166">
        <v>0</v>
      </c>
      <c r="G168" s="166">
        <v>0</v>
      </c>
      <c r="H168" s="166">
        <v>0</v>
      </c>
      <c r="I168" s="167"/>
      <c r="J168" s="168"/>
      <c r="K168" s="168" t="s">
        <v>366</v>
      </c>
      <c r="L168" s="168"/>
      <c r="M168" s="168"/>
      <c r="N168" s="168"/>
      <c r="O168" s="171"/>
      <c r="P168" s="169"/>
      <c r="Q168" s="170">
        <f t="shared" ref="Q168:S168" si="39">+Q169+Q173+Q176+Q179</f>
        <v>0</v>
      </c>
      <c r="R168" s="170">
        <f t="shared" si="39"/>
        <v>0</v>
      </c>
      <c r="S168" s="170">
        <f t="shared" si="39"/>
        <v>0</v>
      </c>
    </row>
    <row r="169" spans="1:19" x14ac:dyDescent="0.2">
      <c r="A169" s="166" t="s">
        <v>365</v>
      </c>
      <c r="B169" s="166">
        <v>2</v>
      </c>
      <c r="C169" s="166">
        <v>4</v>
      </c>
      <c r="D169" s="166">
        <v>1</v>
      </c>
      <c r="E169" s="166">
        <v>1</v>
      </c>
      <c r="F169" s="166">
        <v>1</v>
      </c>
      <c r="G169" s="166">
        <v>0</v>
      </c>
      <c r="H169" s="166">
        <v>0</v>
      </c>
      <c r="I169" s="167"/>
      <c r="J169" s="168"/>
      <c r="K169" s="168"/>
      <c r="L169" s="168" t="s">
        <v>364</v>
      </c>
      <c r="M169" s="168"/>
      <c r="N169" s="168"/>
      <c r="O169" s="171"/>
      <c r="P169" s="169"/>
      <c r="Q169" s="170">
        <f t="shared" ref="Q169:S169" si="40">+Q170+Q171+Q172</f>
        <v>0</v>
      </c>
      <c r="R169" s="170">
        <f t="shared" si="40"/>
        <v>0</v>
      </c>
      <c r="S169" s="170">
        <f t="shared" si="40"/>
        <v>0</v>
      </c>
    </row>
    <row r="170" spans="1:19" x14ac:dyDescent="0.2">
      <c r="A170" s="11" t="s">
        <v>363</v>
      </c>
      <c r="B170" s="11">
        <v>2</v>
      </c>
      <c r="C170" s="11">
        <v>4</v>
      </c>
      <c r="D170" s="11">
        <v>1</v>
      </c>
      <c r="E170" s="11">
        <v>1</v>
      </c>
      <c r="F170" s="11">
        <v>1</v>
      </c>
      <c r="G170" s="11">
        <v>1</v>
      </c>
      <c r="H170" s="11">
        <v>0</v>
      </c>
      <c r="I170" s="10"/>
      <c r="J170" s="7"/>
      <c r="K170" s="7"/>
      <c r="L170" s="7"/>
      <c r="M170" s="7" t="s">
        <v>362</v>
      </c>
      <c r="N170" s="7"/>
      <c r="O170" s="8"/>
      <c r="P170" s="6"/>
      <c r="Q170" s="182">
        <v>0</v>
      </c>
      <c r="R170" s="182">
        <v>0</v>
      </c>
      <c r="S170" s="182">
        <v>0</v>
      </c>
    </row>
    <row r="171" spans="1:19" x14ac:dyDescent="0.2">
      <c r="A171" s="11" t="s">
        <v>361</v>
      </c>
      <c r="B171" s="11">
        <v>2</v>
      </c>
      <c r="C171" s="11">
        <v>4</v>
      </c>
      <c r="D171" s="11">
        <v>1</v>
      </c>
      <c r="E171" s="11">
        <v>1</v>
      </c>
      <c r="F171" s="11">
        <v>1</v>
      </c>
      <c r="G171" s="11">
        <v>4</v>
      </c>
      <c r="H171" s="11">
        <v>0</v>
      </c>
      <c r="I171" s="10"/>
      <c r="J171" s="7"/>
      <c r="K171" s="7"/>
      <c r="L171" s="7"/>
      <c r="M171" s="7" t="s">
        <v>360</v>
      </c>
      <c r="N171" s="7"/>
      <c r="O171" s="8"/>
      <c r="P171" s="6"/>
      <c r="Q171" s="182">
        <v>0</v>
      </c>
      <c r="R171" s="182">
        <v>0</v>
      </c>
      <c r="S171" s="182">
        <v>0</v>
      </c>
    </row>
    <row r="172" spans="1:19" x14ac:dyDescent="0.2">
      <c r="A172" s="11" t="s">
        <v>359</v>
      </c>
      <c r="B172" s="11">
        <v>2</v>
      </c>
      <c r="C172" s="11">
        <v>4</v>
      </c>
      <c r="D172" s="11">
        <v>1</v>
      </c>
      <c r="E172" s="11">
        <v>1</v>
      </c>
      <c r="F172" s="11">
        <v>1</v>
      </c>
      <c r="G172" s="11">
        <v>7</v>
      </c>
      <c r="H172" s="11">
        <v>0</v>
      </c>
      <c r="I172" s="10"/>
      <c r="J172" s="7"/>
      <c r="K172" s="7"/>
      <c r="L172" s="12"/>
      <c r="M172" s="7" t="s">
        <v>358</v>
      </c>
      <c r="N172" s="7"/>
      <c r="O172" s="8"/>
      <c r="P172" s="6"/>
      <c r="Q172" s="182">
        <v>0</v>
      </c>
      <c r="R172" s="182">
        <v>0</v>
      </c>
      <c r="S172" s="182">
        <v>0</v>
      </c>
    </row>
    <row r="173" spans="1:19" x14ac:dyDescent="0.2">
      <c r="A173" s="166" t="s">
        <v>357</v>
      </c>
      <c r="B173" s="166">
        <v>2</v>
      </c>
      <c r="C173" s="166">
        <v>4</v>
      </c>
      <c r="D173" s="166">
        <v>1</v>
      </c>
      <c r="E173" s="166">
        <v>1</v>
      </c>
      <c r="F173" s="166">
        <v>2</v>
      </c>
      <c r="G173" s="166">
        <v>0</v>
      </c>
      <c r="H173" s="166">
        <v>0</v>
      </c>
      <c r="I173" s="167"/>
      <c r="J173" s="168"/>
      <c r="K173" s="171"/>
      <c r="L173" s="168" t="s">
        <v>356</v>
      </c>
      <c r="M173" s="168"/>
      <c r="N173" s="168"/>
      <c r="O173" s="168"/>
      <c r="P173" s="189"/>
      <c r="Q173" s="170">
        <f t="shared" ref="Q173:S173" si="41">+Q174+Q175</f>
        <v>0</v>
      </c>
      <c r="R173" s="170">
        <f t="shared" si="41"/>
        <v>0</v>
      </c>
      <c r="S173" s="170">
        <f t="shared" si="41"/>
        <v>0</v>
      </c>
    </row>
    <row r="174" spans="1:19" x14ac:dyDescent="0.2">
      <c r="A174" s="11" t="s">
        <v>355</v>
      </c>
      <c r="B174" s="11">
        <v>2</v>
      </c>
      <c r="C174" s="11">
        <v>4</v>
      </c>
      <c r="D174" s="11">
        <v>1</v>
      </c>
      <c r="E174" s="11">
        <v>1</v>
      </c>
      <c r="F174" s="11">
        <v>2</v>
      </c>
      <c r="G174" s="11">
        <v>1</v>
      </c>
      <c r="H174" s="11">
        <v>0</v>
      </c>
      <c r="I174" s="10"/>
      <c r="J174" s="7"/>
      <c r="K174" s="8"/>
      <c r="L174" s="7"/>
      <c r="M174" s="7" t="s">
        <v>354</v>
      </c>
      <c r="N174" s="7"/>
      <c r="O174" s="7"/>
      <c r="P174" s="17"/>
      <c r="Q174" s="5">
        <v>0</v>
      </c>
      <c r="R174" s="5">
        <v>0</v>
      </c>
      <c r="S174" s="5">
        <v>0</v>
      </c>
    </row>
    <row r="175" spans="1:19" x14ac:dyDescent="0.2">
      <c r="A175" s="11" t="s">
        <v>353</v>
      </c>
      <c r="B175" s="11">
        <v>2</v>
      </c>
      <c r="C175" s="11">
        <v>4</v>
      </c>
      <c r="D175" s="11">
        <v>1</v>
      </c>
      <c r="E175" s="11">
        <v>1</v>
      </c>
      <c r="F175" s="11">
        <v>2</v>
      </c>
      <c r="G175" s="11">
        <v>2</v>
      </c>
      <c r="H175" s="11">
        <v>0</v>
      </c>
      <c r="I175" s="10"/>
      <c r="J175" s="7"/>
      <c r="K175" s="8"/>
      <c r="L175" s="7"/>
      <c r="M175" s="7" t="s">
        <v>352</v>
      </c>
      <c r="N175" s="15"/>
      <c r="O175" s="7"/>
      <c r="P175" s="17"/>
      <c r="Q175" s="5">
        <v>0</v>
      </c>
      <c r="R175" s="5">
        <v>0</v>
      </c>
      <c r="S175" s="5">
        <v>0</v>
      </c>
    </row>
    <row r="176" spans="1:19" x14ac:dyDescent="0.2">
      <c r="A176" s="166" t="s">
        <v>351</v>
      </c>
      <c r="B176" s="166">
        <v>2</v>
      </c>
      <c r="C176" s="166">
        <v>4</v>
      </c>
      <c r="D176" s="166">
        <v>1</v>
      </c>
      <c r="E176" s="166">
        <v>1</v>
      </c>
      <c r="F176" s="166">
        <v>3</v>
      </c>
      <c r="G176" s="166">
        <v>0</v>
      </c>
      <c r="H176" s="166">
        <v>0</v>
      </c>
      <c r="I176" s="167"/>
      <c r="J176" s="168"/>
      <c r="K176" s="171"/>
      <c r="L176" s="168" t="s">
        <v>350</v>
      </c>
      <c r="M176" s="168"/>
      <c r="N176" s="168"/>
      <c r="O176" s="168"/>
      <c r="P176" s="189"/>
      <c r="Q176" s="170">
        <f t="shared" ref="Q176:S176" si="42">+Q177+Q178</f>
        <v>0</v>
      </c>
      <c r="R176" s="170">
        <f t="shared" si="42"/>
        <v>0</v>
      </c>
      <c r="S176" s="170">
        <f t="shared" si="42"/>
        <v>0</v>
      </c>
    </row>
    <row r="177" spans="1:19" x14ac:dyDescent="0.2">
      <c r="A177" s="11" t="s">
        <v>349</v>
      </c>
      <c r="B177" s="11">
        <v>2</v>
      </c>
      <c r="C177" s="11">
        <v>4</v>
      </c>
      <c r="D177" s="11">
        <v>1</v>
      </c>
      <c r="E177" s="11">
        <v>1</v>
      </c>
      <c r="F177" s="11">
        <v>3</v>
      </c>
      <c r="G177" s="11">
        <v>1</v>
      </c>
      <c r="H177" s="11">
        <v>0</v>
      </c>
      <c r="I177" s="10"/>
      <c r="J177" s="7"/>
      <c r="K177" s="8"/>
      <c r="L177" s="7"/>
      <c r="M177" s="7" t="s">
        <v>348</v>
      </c>
      <c r="N177" s="15"/>
      <c r="O177" s="7"/>
      <c r="P177" s="17"/>
      <c r="Q177" s="5">
        <v>0</v>
      </c>
      <c r="R177" s="5">
        <v>0</v>
      </c>
      <c r="S177" s="5">
        <v>0</v>
      </c>
    </row>
    <row r="178" spans="1:19" x14ac:dyDescent="0.2">
      <c r="A178" s="11" t="s">
        <v>347</v>
      </c>
      <c r="B178" s="11">
        <v>2</v>
      </c>
      <c r="C178" s="11">
        <v>4</v>
      </c>
      <c r="D178" s="11">
        <v>1</v>
      </c>
      <c r="E178" s="11">
        <v>1</v>
      </c>
      <c r="F178" s="11">
        <v>3</v>
      </c>
      <c r="G178" s="11">
        <v>2</v>
      </c>
      <c r="H178" s="11">
        <v>0</v>
      </c>
      <c r="I178" s="10"/>
      <c r="J178" s="7"/>
      <c r="K178" s="8"/>
      <c r="L178" s="7"/>
      <c r="M178" s="7" t="s">
        <v>346</v>
      </c>
      <c r="N178" s="7"/>
      <c r="O178" s="7"/>
      <c r="P178" s="17"/>
      <c r="Q178" s="5">
        <v>0</v>
      </c>
      <c r="R178" s="5">
        <v>0</v>
      </c>
      <c r="S178" s="5">
        <v>0</v>
      </c>
    </row>
    <row r="179" spans="1:19" x14ac:dyDescent="0.2">
      <c r="A179" s="11" t="s">
        <v>345</v>
      </c>
      <c r="B179" s="11">
        <v>2</v>
      </c>
      <c r="C179" s="11">
        <v>4</v>
      </c>
      <c r="D179" s="11">
        <v>1</v>
      </c>
      <c r="E179" s="11">
        <v>1</v>
      </c>
      <c r="F179" s="11">
        <v>4</v>
      </c>
      <c r="G179" s="11">
        <v>0</v>
      </c>
      <c r="H179" s="11">
        <v>0</v>
      </c>
      <c r="I179" s="10"/>
      <c r="J179" s="7"/>
      <c r="K179" s="8"/>
      <c r="L179" s="7" t="s">
        <v>344</v>
      </c>
      <c r="M179" s="8"/>
      <c r="N179" s="7"/>
      <c r="O179" s="8"/>
      <c r="P179" s="6"/>
      <c r="Q179" s="5">
        <v>0</v>
      </c>
      <c r="R179" s="5">
        <v>0</v>
      </c>
      <c r="S179" s="5">
        <v>0</v>
      </c>
    </row>
    <row r="180" spans="1:19" x14ac:dyDescent="0.2">
      <c r="A180" s="11" t="s">
        <v>343</v>
      </c>
      <c r="B180" s="11">
        <v>2</v>
      </c>
      <c r="C180" s="11">
        <v>4</v>
      </c>
      <c r="D180" s="11">
        <v>1</v>
      </c>
      <c r="E180" s="11">
        <v>1</v>
      </c>
      <c r="F180" s="11">
        <v>50</v>
      </c>
      <c r="G180" s="11">
        <v>0</v>
      </c>
      <c r="H180" s="11">
        <v>0</v>
      </c>
      <c r="I180" s="10"/>
      <c r="J180" s="7"/>
      <c r="K180" s="7" t="s">
        <v>342</v>
      </c>
      <c r="L180" s="12"/>
      <c r="M180" s="8"/>
      <c r="N180" s="7"/>
      <c r="O180" s="8"/>
      <c r="P180" s="6"/>
      <c r="Q180" s="9">
        <v>0</v>
      </c>
      <c r="R180" s="9">
        <v>0</v>
      </c>
      <c r="S180" s="9">
        <v>0</v>
      </c>
    </row>
    <row r="181" spans="1:19" x14ac:dyDescent="0.2">
      <c r="A181" s="161" t="s">
        <v>341</v>
      </c>
      <c r="B181" s="161">
        <v>2</v>
      </c>
      <c r="C181" s="161">
        <v>3</v>
      </c>
      <c r="D181" s="161">
        <v>3</v>
      </c>
      <c r="E181" s="161">
        <v>0</v>
      </c>
      <c r="F181" s="161">
        <v>0</v>
      </c>
      <c r="G181" s="161">
        <v>0</v>
      </c>
      <c r="H181" s="161">
        <v>0</v>
      </c>
      <c r="I181" s="167"/>
      <c r="J181" s="190" t="s">
        <v>340</v>
      </c>
      <c r="K181" s="171"/>
      <c r="L181" s="191"/>
      <c r="M181" s="191"/>
      <c r="N181" s="191"/>
      <c r="O181" s="191"/>
      <c r="P181" s="169"/>
      <c r="Q181" s="165">
        <f t="shared" ref="Q181:S181" si="43">Q182+Q193</f>
        <v>0</v>
      </c>
      <c r="R181" s="165">
        <f t="shared" si="43"/>
        <v>0</v>
      </c>
      <c r="S181" s="165">
        <f t="shared" si="43"/>
        <v>0</v>
      </c>
    </row>
    <row r="182" spans="1:19" x14ac:dyDescent="0.2">
      <c r="A182" s="166" t="s">
        <v>339</v>
      </c>
      <c r="B182" s="166">
        <v>2</v>
      </c>
      <c r="C182" s="166">
        <v>3</v>
      </c>
      <c r="D182" s="166">
        <v>3</v>
      </c>
      <c r="E182" s="166">
        <v>1</v>
      </c>
      <c r="F182" s="166">
        <v>0</v>
      </c>
      <c r="G182" s="166">
        <v>0</v>
      </c>
      <c r="H182" s="166">
        <v>0</v>
      </c>
      <c r="I182" s="167"/>
      <c r="J182" s="168"/>
      <c r="K182" s="168" t="s">
        <v>338</v>
      </c>
      <c r="L182" s="171"/>
      <c r="M182" s="168"/>
      <c r="N182" s="168"/>
      <c r="O182" s="168"/>
      <c r="P182" s="169"/>
      <c r="Q182" s="170">
        <f t="shared" ref="Q182:S182" si="44">+Q183+Q184+Q185+Q186+Q187+Q188+Q189</f>
        <v>0</v>
      </c>
      <c r="R182" s="170">
        <f t="shared" si="44"/>
        <v>0</v>
      </c>
      <c r="S182" s="170">
        <f t="shared" si="44"/>
        <v>0</v>
      </c>
    </row>
    <row r="183" spans="1:19" x14ac:dyDescent="0.2">
      <c r="A183" s="11" t="s">
        <v>337</v>
      </c>
      <c r="B183" s="11">
        <v>2</v>
      </c>
      <c r="C183" s="11">
        <v>3</v>
      </c>
      <c r="D183" s="11">
        <v>3</v>
      </c>
      <c r="E183" s="11">
        <v>1</v>
      </c>
      <c r="F183" s="11">
        <v>1</v>
      </c>
      <c r="G183" s="11">
        <v>0</v>
      </c>
      <c r="H183" s="11">
        <v>0</v>
      </c>
      <c r="I183" s="10"/>
      <c r="J183" s="7"/>
      <c r="K183" s="7"/>
      <c r="L183" s="7" t="s">
        <v>321</v>
      </c>
      <c r="M183" s="8"/>
      <c r="N183" s="7"/>
      <c r="O183" s="7"/>
      <c r="P183" s="6"/>
      <c r="Q183" s="5">
        <v>0</v>
      </c>
      <c r="R183" s="5">
        <v>0</v>
      </c>
      <c r="S183" s="5">
        <v>0</v>
      </c>
    </row>
    <row r="184" spans="1:19" x14ac:dyDescent="0.2">
      <c r="A184" s="11" t="s">
        <v>336</v>
      </c>
      <c r="B184" s="11">
        <v>2</v>
      </c>
      <c r="C184" s="11">
        <v>3</v>
      </c>
      <c r="D184" s="11">
        <v>3</v>
      </c>
      <c r="E184" s="11">
        <v>1</v>
      </c>
      <c r="F184" s="11">
        <v>2</v>
      </c>
      <c r="G184" s="11">
        <v>0</v>
      </c>
      <c r="H184" s="11">
        <v>0</v>
      </c>
      <c r="I184" s="10"/>
      <c r="J184" s="7"/>
      <c r="K184" s="15"/>
      <c r="L184" s="7" t="s">
        <v>335</v>
      </c>
      <c r="M184" s="8"/>
      <c r="N184" s="7"/>
      <c r="O184" s="7"/>
      <c r="P184" s="6"/>
      <c r="Q184" s="5">
        <v>0</v>
      </c>
      <c r="R184" s="5">
        <v>0</v>
      </c>
      <c r="S184" s="5">
        <v>0</v>
      </c>
    </row>
    <row r="185" spans="1:19" x14ac:dyDescent="0.2">
      <c r="A185" s="11" t="s">
        <v>334</v>
      </c>
      <c r="B185" s="11">
        <v>2</v>
      </c>
      <c r="C185" s="11">
        <v>3</v>
      </c>
      <c r="D185" s="11">
        <v>3</v>
      </c>
      <c r="E185" s="11">
        <v>1</v>
      </c>
      <c r="F185" s="11">
        <v>3</v>
      </c>
      <c r="G185" s="11">
        <v>0</v>
      </c>
      <c r="H185" s="11">
        <v>0</v>
      </c>
      <c r="I185" s="10"/>
      <c r="J185" s="7"/>
      <c r="K185" s="15"/>
      <c r="L185" s="7" t="s">
        <v>317</v>
      </c>
      <c r="M185" s="8"/>
      <c r="N185" s="7"/>
      <c r="O185" s="7"/>
      <c r="P185" s="6"/>
      <c r="Q185" s="5">
        <v>0</v>
      </c>
      <c r="R185" s="5">
        <v>0</v>
      </c>
      <c r="S185" s="5">
        <v>0</v>
      </c>
    </row>
    <row r="186" spans="1:19" x14ac:dyDescent="0.2">
      <c r="A186" s="11" t="s">
        <v>333</v>
      </c>
      <c r="B186" s="11">
        <v>2</v>
      </c>
      <c r="C186" s="11">
        <v>3</v>
      </c>
      <c r="D186" s="11">
        <v>3</v>
      </c>
      <c r="E186" s="11">
        <v>1</v>
      </c>
      <c r="F186" s="11">
        <v>4</v>
      </c>
      <c r="G186" s="11">
        <v>0</v>
      </c>
      <c r="H186" s="11">
        <v>0</v>
      </c>
      <c r="I186" s="10"/>
      <c r="J186" s="7"/>
      <c r="K186" s="15"/>
      <c r="L186" s="7" t="s">
        <v>332</v>
      </c>
      <c r="M186" s="8"/>
      <c r="N186" s="7"/>
      <c r="O186" s="7"/>
      <c r="P186" s="6"/>
      <c r="Q186" s="5">
        <v>0</v>
      </c>
      <c r="R186" s="5">
        <v>0</v>
      </c>
      <c r="S186" s="5">
        <v>0</v>
      </c>
    </row>
    <row r="187" spans="1:19" x14ac:dyDescent="0.2">
      <c r="A187" s="11" t="s">
        <v>331</v>
      </c>
      <c r="B187" s="11">
        <v>2</v>
      </c>
      <c r="C187" s="11">
        <v>3</v>
      </c>
      <c r="D187" s="11">
        <v>3</v>
      </c>
      <c r="E187" s="11">
        <v>1</v>
      </c>
      <c r="F187" s="11">
        <v>5</v>
      </c>
      <c r="G187" s="11">
        <v>0</v>
      </c>
      <c r="H187" s="11">
        <v>0</v>
      </c>
      <c r="I187" s="10"/>
      <c r="J187" s="7"/>
      <c r="K187" s="15"/>
      <c r="L187" s="7" t="s">
        <v>315</v>
      </c>
      <c r="M187" s="8"/>
      <c r="N187" s="8"/>
      <c r="O187" s="7"/>
      <c r="P187" s="6"/>
      <c r="Q187" s="5">
        <v>0</v>
      </c>
      <c r="R187" s="5">
        <v>0</v>
      </c>
      <c r="S187" s="5">
        <v>0</v>
      </c>
    </row>
    <row r="188" spans="1:19" x14ac:dyDescent="0.2">
      <c r="A188" s="11" t="s">
        <v>330</v>
      </c>
      <c r="B188" s="11">
        <v>2</v>
      </c>
      <c r="C188" s="11">
        <v>3</v>
      </c>
      <c r="D188" s="11">
        <v>3</v>
      </c>
      <c r="E188" s="11">
        <v>1</v>
      </c>
      <c r="F188" s="11">
        <v>6</v>
      </c>
      <c r="G188" s="11">
        <v>0</v>
      </c>
      <c r="H188" s="11">
        <v>0</v>
      </c>
      <c r="I188" s="10"/>
      <c r="J188" s="7"/>
      <c r="K188" s="15"/>
      <c r="L188" s="7" t="s">
        <v>313</v>
      </c>
      <c r="M188" s="8"/>
      <c r="N188" s="7"/>
      <c r="O188" s="7"/>
      <c r="P188" s="6"/>
      <c r="Q188" s="5">
        <v>0</v>
      </c>
      <c r="R188" s="5">
        <v>0</v>
      </c>
      <c r="S188" s="5">
        <v>0</v>
      </c>
    </row>
    <row r="189" spans="1:19" x14ac:dyDescent="0.2">
      <c r="A189" s="166" t="s">
        <v>329</v>
      </c>
      <c r="B189" s="166">
        <v>2</v>
      </c>
      <c r="C189" s="166">
        <v>3</v>
      </c>
      <c r="D189" s="166">
        <v>3</v>
      </c>
      <c r="E189" s="166">
        <v>1</v>
      </c>
      <c r="F189" s="166">
        <v>8</v>
      </c>
      <c r="G189" s="166">
        <v>0</v>
      </c>
      <c r="H189" s="166">
        <v>0</v>
      </c>
      <c r="I189" s="167"/>
      <c r="J189" s="168"/>
      <c r="K189" s="191"/>
      <c r="L189" s="168" t="s">
        <v>325</v>
      </c>
      <c r="M189" s="171"/>
      <c r="N189" s="168"/>
      <c r="O189" s="168"/>
      <c r="P189" s="169"/>
      <c r="Q189" s="170">
        <f t="shared" ref="Q189:S189" si="45">+Q190+Q191+Q192</f>
        <v>0</v>
      </c>
      <c r="R189" s="170">
        <f t="shared" si="45"/>
        <v>0</v>
      </c>
      <c r="S189" s="170">
        <f t="shared" si="45"/>
        <v>0</v>
      </c>
    </row>
    <row r="190" spans="1:19" x14ac:dyDescent="0.2">
      <c r="A190" s="11" t="s">
        <v>328</v>
      </c>
      <c r="B190" s="11">
        <v>2</v>
      </c>
      <c r="C190" s="11">
        <v>3</v>
      </c>
      <c r="D190" s="11">
        <v>3</v>
      </c>
      <c r="E190" s="11">
        <v>1</v>
      </c>
      <c r="F190" s="11">
        <v>8</v>
      </c>
      <c r="G190" s="11">
        <v>1</v>
      </c>
      <c r="H190" s="11">
        <v>0</v>
      </c>
      <c r="I190" s="10"/>
      <c r="J190" s="7"/>
      <c r="K190" s="15"/>
      <c r="L190" s="7"/>
      <c r="M190" s="7" t="s">
        <v>310</v>
      </c>
      <c r="N190" s="7"/>
      <c r="O190" s="7"/>
      <c r="P190" s="6"/>
      <c r="Q190" s="5">
        <v>0</v>
      </c>
      <c r="R190" s="5">
        <v>0</v>
      </c>
      <c r="S190" s="5">
        <v>0</v>
      </c>
    </row>
    <row r="191" spans="1:19" x14ac:dyDescent="0.2">
      <c r="A191" s="11" t="s">
        <v>327</v>
      </c>
      <c r="B191" s="11">
        <v>2</v>
      </c>
      <c r="C191" s="11">
        <v>3</v>
      </c>
      <c r="D191" s="11">
        <v>3</v>
      </c>
      <c r="E191" s="11">
        <v>1</v>
      </c>
      <c r="F191" s="11">
        <v>8</v>
      </c>
      <c r="G191" s="11">
        <v>2</v>
      </c>
      <c r="H191" s="11">
        <v>0</v>
      </c>
      <c r="I191" s="10"/>
      <c r="J191" s="7"/>
      <c r="K191" s="15"/>
      <c r="L191" s="7"/>
      <c r="M191" s="7" t="s">
        <v>308</v>
      </c>
      <c r="N191" s="7"/>
      <c r="O191" s="7"/>
      <c r="P191" s="6"/>
      <c r="Q191" s="5">
        <v>0</v>
      </c>
      <c r="R191" s="5">
        <v>0</v>
      </c>
      <c r="S191" s="5">
        <v>0</v>
      </c>
    </row>
    <row r="192" spans="1:19" x14ac:dyDescent="0.2">
      <c r="A192" s="11" t="s">
        <v>326</v>
      </c>
      <c r="B192" s="11">
        <v>2</v>
      </c>
      <c r="C192" s="11">
        <v>3</v>
      </c>
      <c r="D192" s="11">
        <v>3</v>
      </c>
      <c r="E192" s="11">
        <v>1</v>
      </c>
      <c r="F192" s="11">
        <v>8</v>
      </c>
      <c r="G192" s="11">
        <v>50</v>
      </c>
      <c r="H192" s="11">
        <v>0</v>
      </c>
      <c r="I192" s="10"/>
      <c r="J192" s="7"/>
      <c r="K192" s="15"/>
      <c r="L192" s="7"/>
      <c r="M192" s="7" t="s">
        <v>325</v>
      </c>
      <c r="N192" s="7"/>
      <c r="O192" s="7"/>
      <c r="P192" s="6"/>
      <c r="Q192" s="5">
        <v>0</v>
      </c>
      <c r="R192" s="5">
        <v>0</v>
      </c>
      <c r="S192" s="5">
        <v>0</v>
      </c>
    </row>
    <row r="193" spans="1:19" x14ac:dyDescent="0.2">
      <c r="A193" s="166" t="s">
        <v>324</v>
      </c>
      <c r="B193" s="166">
        <v>2</v>
      </c>
      <c r="C193" s="166">
        <v>3</v>
      </c>
      <c r="D193" s="166">
        <v>3</v>
      </c>
      <c r="E193" s="166">
        <v>2</v>
      </c>
      <c r="F193" s="166">
        <v>0</v>
      </c>
      <c r="G193" s="166">
        <v>0</v>
      </c>
      <c r="H193" s="166">
        <v>0</v>
      </c>
      <c r="I193" s="167"/>
      <c r="J193" s="168"/>
      <c r="K193" s="168" t="s">
        <v>323</v>
      </c>
      <c r="L193" s="171"/>
      <c r="M193" s="168"/>
      <c r="N193" s="168"/>
      <c r="O193" s="168"/>
      <c r="P193" s="169"/>
      <c r="Q193" s="170">
        <f t="shared" ref="Q193:S193" si="46">+Q194+Q195+Q196+Q197+Q198+Q199</f>
        <v>0</v>
      </c>
      <c r="R193" s="170">
        <f t="shared" si="46"/>
        <v>0</v>
      </c>
      <c r="S193" s="170">
        <f t="shared" si="46"/>
        <v>0</v>
      </c>
    </row>
    <row r="194" spans="1:19" x14ac:dyDescent="0.2">
      <c r="A194" s="11" t="s">
        <v>322</v>
      </c>
      <c r="B194" s="11">
        <v>2</v>
      </c>
      <c r="C194" s="11">
        <v>3</v>
      </c>
      <c r="D194" s="11">
        <v>3</v>
      </c>
      <c r="E194" s="11">
        <v>2</v>
      </c>
      <c r="F194" s="11">
        <v>1</v>
      </c>
      <c r="G194" s="11">
        <v>0</v>
      </c>
      <c r="H194" s="11">
        <v>0</v>
      </c>
      <c r="I194" s="10"/>
      <c r="J194" s="7"/>
      <c r="K194" s="7"/>
      <c r="L194" s="7" t="s">
        <v>321</v>
      </c>
      <c r="M194" s="8"/>
      <c r="N194" s="7"/>
      <c r="O194" s="7"/>
      <c r="P194" s="6"/>
      <c r="Q194" s="5">
        <v>0</v>
      </c>
      <c r="R194" s="5">
        <v>0</v>
      </c>
      <c r="S194" s="5">
        <v>0</v>
      </c>
    </row>
    <row r="195" spans="1:19" x14ac:dyDescent="0.2">
      <c r="A195" s="11" t="s">
        <v>320</v>
      </c>
      <c r="B195" s="11">
        <v>2</v>
      </c>
      <c r="C195" s="11">
        <v>3</v>
      </c>
      <c r="D195" s="11">
        <v>3</v>
      </c>
      <c r="E195" s="11">
        <v>2</v>
      </c>
      <c r="F195" s="11">
        <v>2</v>
      </c>
      <c r="G195" s="11">
        <v>0</v>
      </c>
      <c r="H195" s="11">
        <v>0</v>
      </c>
      <c r="I195" s="10"/>
      <c r="J195" s="7"/>
      <c r="K195" s="7"/>
      <c r="L195" s="16" t="s">
        <v>319</v>
      </c>
      <c r="M195" s="8"/>
      <c r="N195" s="7"/>
      <c r="O195" s="15"/>
      <c r="P195" s="6"/>
      <c r="Q195" s="5">
        <v>0</v>
      </c>
      <c r="R195" s="5">
        <v>0</v>
      </c>
      <c r="S195" s="5">
        <v>0</v>
      </c>
    </row>
    <row r="196" spans="1:19" x14ac:dyDescent="0.2">
      <c r="A196" s="11" t="s">
        <v>318</v>
      </c>
      <c r="B196" s="11">
        <v>2</v>
      </c>
      <c r="C196" s="11">
        <v>3</v>
      </c>
      <c r="D196" s="11">
        <v>3</v>
      </c>
      <c r="E196" s="11">
        <v>2</v>
      </c>
      <c r="F196" s="11">
        <v>3</v>
      </c>
      <c r="G196" s="11">
        <v>0</v>
      </c>
      <c r="H196" s="11">
        <v>0</v>
      </c>
      <c r="I196" s="10"/>
      <c r="J196" s="7"/>
      <c r="K196" s="7"/>
      <c r="L196" s="7" t="s">
        <v>317</v>
      </c>
      <c r="M196" s="8"/>
      <c r="N196" s="7"/>
      <c r="O196" s="7"/>
      <c r="P196" s="6"/>
      <c r="Q196" s="5">
        <v>0</v>
      </c>
      <c r="R196" s="5">
        <v>0</v>
      </c>
      <c r="S196" s="5">
        <v>0</v>
      </c>
    </row>
    <row r="197" spans="1:19" x14ac:dyDescent="0.2">
      <c r="A197" s="11" t="s">
        <v>316</v>
      </c>
      <c r="B197" s="11">
        <v>2</v>
      </c>
      <c r="C197" s="11">
        <v>3</v>
      </c>
      <c r="D197" s="11">
        <v>3</v>
      </c>
      <c r="E197" s="11">
        <v>2</v>
      </c>
      <c r="F197" s="11">
        <v>4</v>
      </c>
      <c r="G197" s="11">
        <v>0</v>
      </c>
      <c r="H197" s="11">
        <v>0</v>
      </c>
      <c r="I197" s="10"/>
      <c r="J197" s="7"/>
      <c r="K197" s="7"/>
      <c r="L197" s="7" t="s">
        <v>315</v>
      </c>
      <c r="M197" s="8"/>
      <c r="N197" s="7"/>
      <c r="O197" s="15"/>
      <c r="P197" s="6"/>
      <c r="Q197" s="5">
        <v>0</v>
      </c>
      <c r="R197" s="5">
        <v>0</v>
      </c>
      <c r="S197" s="5">
        <v>0</v>
      </c>
    </row>
    <row r="198" spans="1:19" x14ac:dyDescent="0.2">
      <c r="A198" s="11" t="s">
        <v>314</v>
      </c>
      <c r="B198" s="11">
        <v>2</v>
      </c>
      <c r="C198" s="11">
        <v>3</v>
      </c>
      <c r="D198" s="11">
        <v>3</v>
      </c>
      <c r="E198" s="11">
        <v>2</v>
      </c>
      <c r="F198" s="11">
        <v>5</v>
      </c>
      <c r="G198" s="11">
        <v>0</v>
      </c>
      <c r="H198" s="11">
        <v>0</v>
      </c>
      <c r="I198" s="10"/>
      <c r="J198" s="7"/>
      <c r="K198" s="15"/>
      <c r="L198" s="7" t="s">
        <v>313</v>
      </c>
      <c r="M198" s="8"/>
      <c r="N198" s="7"/>
      <c r="O198" s="15"/>
      <c r="P198" s="6"/>
      <c r="Q198" s="5">
        <v>0</v>
      </c>
      <c r="R198" s="5">
        <v>0</v>
      </c>
      <c r="S198" s="5">
        <v>0</v>
      </c>
    </row>
    <row r="199" spans="1:19" x14ac:dyDescent="0.2">
      <c r="A199" s="166" t="s">
        <v>312</v>
      </c>
      <c r="B199" s="166">
        <v>2</v>
      </c>
      <c r="C199" s="166">
        <v>3</v>
      </c>
      <c r="D199" s="166">
        <v>3</v>
      </c>
      <c r="E199" s="166">
        <v>2</v>
      </c>
      <c r="F199" s="166">
        <v>7</v>
      </c>
      <c r="G199" s="166">
        <v>0</v>
      </c>
      <c r="H199" s="166">
        <v>0</v>
      </c>
      <c r="I199" s="167"/>
      <c r="J199" s="168"/>
      <c r="K199" s="191"/>
      <c r="L199" s="168" t="s">
        <v>306</v>
      </c>
      <c r="M199" s="171"/>
      <c r="N199" s="168"/>
      <c r="O199" s="191"/>
      <c r="P199" s="169"/>
      <c r="Q199" s="170">
        <f t="shared" ref="Q199:S199" si="47">+Q200+Q201+Q202</f>
        <v>0</v>
      </c>
      <c r="R199" s="170">
        <f t="shared" si="47"/>
        <v>0</v>
      </c>
      <c r="S199" s="170">
        <f t="shared" si="47"/>
        <v>0</v>
      </c>
    </row>
    <row r="200" spans="1:19" x14ac:dyDescent="0.2">
      <c r="A200" s="11" t="s">
        <v>311</v>
      </c>
      <c r="B200" s="11">
        <v>2</v>
      </c>
      <c r="C200" s="11">
        <v>3</v>
      </c>
      <c r="D200" s="11">
        <v>3</v>
      </c>
      <c r="E200" s="11">
        <v>2</v>
      </c>
      <c r="F200" s="11">
        <v>7</v>
      </c>
      <c r="G200" s="11">
        <v>1</v>
      </c>
      <c r="H200" s="11">
        <v>0</v>
      </c>
      <c r="I200" s="10"/>
      <c r="J200" s="7"/>
      <c r="K200" s="15"/>
      <c r="L200" s="7"/>
      <c r="M200" s="7" t="s">
        <v>310</v>
      </c>
      <c r="N200" s="7"/>
      <c r="O200" s="15"/>
      <c r="P200" s="6"/>
      <c r="Q200" s="5">
        <v>0</v>
      </c>
      <c r="R200" s="5">
        <v>0</v>
      </c>
      <c r="S200" s="5">
        <v>0</v>
      </c>
    </row>
    <row r="201" spans="1:19" x14ac:dyDescent="0.2">
      <c r="A201" s="11" t="s">
        <v>309</v>
      </c>
      <c r="B201" s="11">
        <v>2</v>
      </c>
      <c r="C201" s="11">
        <v>3</v>
      </c>
      <c r="D201" s="11">
        <v>3</v>
      </c>
      <c r="E201" s="11">
        <v>2</v>
      </c>
      <c r="F201" s="11">
        <v>7</v>
      </c>
      <c r="G201" s="11">
        <v>2</v>
      </c>
      <c r="H201" s="11">
        <v>0</v>
      </c>
      <c r="I201" s="10"/>
      <c r="J201" s="7"/>
      <c r="K201" s="15"/>
      <c r="L201" s="7"/>
      <c r="M201" s="7" t="s">
        <v>308</v>
      </c>
      <c r="N201" s="7"/>
      <c r="O201" s="15"/>
      <c r="P201" s="6"/>
      <c r="Q201" s="5">
        <v>0</v>
      </c>
      <c r="R201" s="5">
        <v>0</v>
      </c>
      <c r="S201" s="5">
        <v>0</v>
      </c>
    </row>
    <row r="202" spans="1:19" x14ac:dyDescent="0.2">
      <c r="A202" s="11" t="s">
        <v>307</v>
      </c>
      <c r="B202" s="11">
        <v>2</v>
      </c>
      <c r="C202" s="11">
        <v>3</v>
      </c>
      <c r="D202" s="11">
        <v>3</v>
      </c>
      <c r="E202" s="11">
        <v>2</v>
      </c>
      <c r="F202" s="11">
        <v>7</v>
      </c>
      <c r="G202" s="11">
        <v>50</v>
      </c>
      <c r="H202" s="11">
        <v>0</v>
      </c>
      <c r="I202" s="10"/>
      <c r="J202" s="7"/>
      <c r="K202" s="15"/>
      <c r="L202" s="7"/>
      <c r="M202" s="7" t="s">
        <v>306</v>
      </c>
      <c r="N202" s="7"/>
      <c r="O202" s="15"/>
      <c r="P202" s="6"/>
      <c r="Q202" s="5">
        <v>0</v>
      </c>
      <c r="R202" s="5">
        <v>0</v>
      </c>
      <c r="S202" s="5">
        <v>0</v>
      </c>
    </row>
    <row r="203" spans="1:19" x14ac:dyDescent="0.2">
      <c r="A203" s="161" t="s">
        <v>305</v>
      </c>
      <c r="B203" s="161">
        <v>2</v>
      </c>
      <c r="C203" s="161">
        <v>3</v>
      </c>
      <c r="D203" s="161">
        <v>4</v>
      </c>
      <c r="E203" s="161">
        <v>0</v>
      </c>
      <c r="F203" s="161">
        <v>0</v>
      </c>
      <c r="G203" s="161">
        <v>0</v>
      </c>
      <c r="H203" s="161">
        <v>0</v>
      </c>
      <c r="I203" s="167"/>
      <c r="J203" s="190" t="s">
        <v>304</v>
      </c>
      <c r="K203" s="188"/>
      <c r="L203" s="192"/>
      <c r="M203" s="192"/>
      <c r="N203" s="192"/>
      <c r="O203" s="192"/>
      <c r="P203" s="164"/>
      <c r="Q203" s="165">
        <f t="shared" ref="Q203:S203" si="48">+Q204+Q205</f>
        <v>1500</v>
      </c>
      <c r="R203" s="165">
        <f t="shared" si="48"/>
        <v>13538</v>
      </c>
      <c r="S203" s="165">
        <f t="shared" si="48"/>
        <v>18847</v>
      </c>
    </row>
    <row r="204" spans="1:19" x14ac:dyDescent="0.2">
      <c r="A204" s="11" t="s">
        <v>303</v>
      </c>
      <c r="B204" s="11">
        <v>2</v>
      </c>
      <c r="C204" s="11">
        <v>3</v>
      </c>
      <c r="D204" s="11">
        <v>4</v>
      </c>
      <c r="E204" s="11">
        <v>1</v>
      </c>
      <c r="F204" s="11">
        <v>0</v>
      </c>
      <c r="G204" s="11">
        <v>0</v>
      </c>
      <c r="H204" s="11">
        <v>0</v>
      </c>
      <c r="I204" s="10"/>
      <c r="J204" s="8"/>
      <c r="K204" s="7" t="s">
        <v>138</v>
      </c>
      <c r="L204" s="8"/>
      <c r="M204" s="8"/>
      <c r="N204" s="7"/>
      <c r="O204" s="8"/>
      <c r="P204" s="6"/>
      <c r="Q204" s="184">
        <v>1500</v>
      </c>
      <c r="R204" s="184">
        <v>13538</v>
      </c>
      <c r="S204" s="184">
        <v>18847</v>
      </c>
    </row>
    <row r="205" spans="1:19" x14ac:dyDescent="0.2">
      <c r="A205" s="11" t="s">
        <v>302</v>
      </c>
      <c r="B205" s="11">
        <v>2</v>
      </c>
      <c r="C205" s="11">
        <v>3</v>
      </c>
      <c r="D205" s="11">
        <v>4</v>
      </c>
      <c r="E205" s="11">
        <v>2</v>
      </c>
      <c r="F205" s="11">
        <v>0</v>
      </c>
      <c r="G205" s="11">
        <v>0</v>
      </c>
      <c r="H205" s="11">
        <v>0</v>
      </c>
      <c r="I205" s="10"/>
      <c r="J205" s="7"/>
      <c r="K205" s="7" t="s">
        <v>136</v>
      </c>
      <c r="L205" s="8"/>
      <c r="M205" s="8"/>
      <c r="N205" s="7"/>
      <c r="O205" s="8"/>
      <c r="P205" s="6"/>
      <c r="Q205" s="184">
        <v>0</v>
      </c>
      <c r="R205" s="184">
        <v>0</v>
      </c>
      <c r="S205" s="184">
        <v>0</v>
      </c>
    </row>
    <row r="206" spans="1:19" x14ac:dyDescent="0.2">
      <c r="A206" s="161" t="s">
        <v>301</v>
      </c>
      <c r="B206" s="161">
        <v>2</v>
      </c>
      <c r="C206" s="161">
        <v>3</v>
      </c>
      <c r="D206" s="161">
        <v>5</v>
      </c>
      <c r="E206" s="161">
        <v>0</v>
      </c>
      <c r="F206" s="161">
        <v>0</v>
      </c>
      <c r="G206" s="161">
        <v>0</v>
      </c>
      <c r="H206" s="161">
        <v>0</v>
      </c>
      <c r="I206" s="167"/>
      <c r="J206" s="163" t="s">
        <v>300</v>
      </c>
      <c r="K206" s="188"/>
      <c r="L206" s="188"/>
      <c r="M206" s="188"/>
      <c r="N206" s="163"/>
      <c r="O206" s="163"/>
      <c r="P206" s="164"/>
      <c r="Q206" s="165">
        <f t="shared" ref="Q206:S206" si="49">+Q207+Q208</f>
        <v>23612612</v>
      </c>
      <c r="R206" s="165">
        <f t="shared" si="49"/>
        <v>9556215</v>
      </c>
      <c r="S206" s="165">
        <f t="shared" si="49"/>
        <v>6905701.3499999996</v>
      </c>
    </row>
    <row r="207" spans="1:19" x14ac:dyDescent="0.2">
      <c r="A207" s="11" t="s">
        <v>299</v>
      </c>
      <c r="B207" s="11">
        <v>2</v>
      </c>
      <c r="C207" s="11">
        <v>3</v>
      </c>
      <c r="D207" s="11">
        <v>5</v>
      </c>
      <c r="E207" s="11">
        <v>1</v>
      </c>
      <c r="F207" s="11">
        <v>0</v>
      </c>
      <c r="G207" s="11">
        <v>0</v>
      </c>
      <c r="H207" s="11">
        <v>0</v>
      </c>
      <c r="I207" s="10"/>
      <c r="J207" s="8"/>
      <c r="K207" s="7" t="s">
        <v>64</v>
      </c>
      <c r="L207" s="7"/>
      <c r="M207" s="8"/>
      <c r="N207" s="7"/>
      <c r="O207" s="7"/>
      <c r="P207" s="6"/>
      <c r="Q207" s="9">
        <v>23612612</v>
      </c>
      <c r="R207" s="9">
        <v>9556215</v>
      </c>
      <c r="S207" s="9">
        <v>6905701.3499999996</v>
      </c>
    </row>
    <row r="208" spans="1:19" x14ac:dyDescent="0.2">
      <c r="A208" s="166" t="s">
        <v>298</v>
      </c>
      <c r="B208" s="166">
        <v>2</v>
      </c>
      <c r="C208" s="166">
        <v>3</v>
      </c>
      <c r="D208" s="166">
        <v>5</v>
      </c>
      <c r="E208" s="166">
        <v>2</v>
      </c>
      <c r="F208" s="166">
        <v>0</v>
      </c>
      <c r="G208" s="166">
        <v>0</v>
      </c>
      <c r="H208" s="166">
        <v>0</v>
      </c>
      <c r="I208" s="167"/>
      <c r="J208" s="171"/>
      <c r="K208" s="168" t="s">
        <v>297</v>
      </c>
      <c r="L208" s="168"/>
      <c r="M208" s="171"/>
      <c r="N208" s="168"/>
      <c r="O208" s="168"/>
      <c r="P208" s="169"/>
      <c r="Q208" s="170">
        <f t="shared" ref="Q208:S208" si="50">+Q209+Q210+Q211+Q214+Q215</f>
        <v>0</v>
      </c>
      <c r="R208" s="170">
        <f t="shared" si="50"/>
        <v>0</v>
      </c>
      <c r="S208" s="170">
        <f t="shared" si="50"/>
        <v>0</v>
      </c>
    </row>
    <row r="209" spans="1:19" x14ac:dyDescent="0.2">
      <c r="A209" s="11" t="s">
        <v>296</v>
      </c>
      <c r="B209" s="11">
        <v>2</v>
      </c>
      <c r="C209" s="11">
        <v>3</v>
      </c>
      <c r="D209" s="11">
        <v>5</v>
      </c>
      <c r="E209" s="11">
        <v>2</v>
      </c>
      <c r="F209" s="11">
        <v>2</v>
      </c>
      <c r="G209" s="11">
        <v>0</v>
      </c>
      <c r="H209" s="11">
        <v>0</v>
      </c>
      <c r="I209" s="10"/>
      <c r="J209" s="7"/>
      <c r="K209" s="7"/>
      <c r="L209" s="7" t="s">
        <v>295</v>
      </c>
      <c r="M209" s="8"/>
      <c r="N209" s="7"/>
      <c r="O209" s="7"/>
      <c r="P209" s="13"/>
      <c r="Q209" s="9">
        <v>0</v>
      </c>
      <c r="R209" s="9">
        <v>0</v>
      </c>
      <c r="S209" s="9">
        <v>0</v>
      </c>
    </row>
    <row r="210" spans="1:19" x14ac:dyDescent="0.2">
      <c r="A210" s="11" t="s">
        <v>294</v>
      </c>
      <c r="B210" s="11">
        <v>2</v>
      </c>
      <c r="C210" s="11">
        <v>3</v>
      </c>
      <c r="D210" s="11">
        <v>5</v>
      </c>
      <c r="E210" s="11">
        <v>2</v>
      </c>
      <c r="F210" s="11">
        <v>3</v>
      </c>
      <c r="G210" s="11">
        <v>0</v>
      </c>
      <c r="H210" s="11">
        <v>0</v>
      </c>
      <c r="I210" s="10"/>
      <c r="J210" s="8"/>
      <c r="K210" s="8"/>
      <c r="L210" s="7" t="s">
        <v>293</v>
      </c>
      <c r="M210" s="8"/>
      <c r="N210" s="8"/>
      <c r="O210" s="8"/>
      <c r="P210" s="13"/>
      <c r="Q210" s="9">
        <v>0</v>
      </c>
      <c r="R210" s="9">
        <v>0</v>
      </c>
      <c r="S210" s="9">
        <v>0</v>
      </c>
    </row>
    <row r="211" spans="1:19" x14ac:dyDescent="0.2">
      <c r="A211" s="166" t="s">
        <v>292</v>
      </c>
      <c r="B211" s="166">
        <v>2</v>
      </c>
      <c r="C211" s="166">
        <v>3</v>
      </c>
      <c r="D211" s="166">
        <v>5</v>
      </c>
      <c r="E211" s="166">
        <v>2</v>
      </c>
      <c r="F211" s="166">
        <v>4</v>
      </c>
      <c r="G211" s="166">
        <v>0</v>
      </c>
      <c r="H211" s="166">
        <v>0</v>
      </c>
      <c r="I211" s="167"/>
      <c r="J211" s="168"/>
      <c r="K211" s="168"/>
      <c r="L211" s="168" t="s">
        <v>291</v>
      </c>
      <c r="M211" s="171"/>
      <c r="N211" s="171"/>
      <c r="O211" s="168"/>
      <c r="P211" s="185"/>
      <c r="Q211" s="170">
        <f t="shared" ref="Q211:S211" si="51">+Q212+Q213</f>
        <v>0</v>
      </c>
      <c r="R211" s="170">
        <f t="shared" si="51"/>
        <v>0</v>
      </c>
      <c r="S211" s="170">
        <f t="shared" si="51"/>
        <v>0</v>
      </c>
    </row>
    <row r="212" spans="1:19" x14ac:dyDescent="0.2">
      <c r="A212" s="11" t="s">
        <v>290</v>
      </c>
      <c r="B212" s="11">
        <v>2</v>
      </c>
      <c r="C212" s="11">
        <v>3</v>
      </c>
      <c r="D212" s="11">
        <v>5</v>
      </c>
      <c r="E212" s="11">
        <v>2</v>
      </c>
      <c r="F212" s="11">
        <v>4</v>
      </c>
      <c r="G212" s="11">
        <v>1</v>
      </c>
      <c r="H212" s="11">
        <v>0</v>
      </c>
      <c r="I212" s="10"/>
      <c r="J212" s="7"/>
      <c r="K212" s="7"/>
      <c r="L212" s="15"/>
      <c r="M212" s="7" t="s">
        <v>289</v>
      </c>
      <c r="N212" s="8"/>
      <c r="O212" s="7"/>
      <c r="P212" s="13"/>
      <c r="Q212" s="184">
        <v>0</v>
      </c>
      <c r="R212" s="184">
        <v>0</v>
      </c>
      <c r="S212" s="184">
        <v>0</v>
      </c>
    </row>
    <row r="213" spans="1:19" x14ac:dyDescent="0.2">
      <c r="A213" s="11" t="s">
        <v>288</v>
      </c>
      <c r="B213" s="11">
        <v>2</v>
      </c>
      <c r="C213" s="11">
        <v>3</v>
      </c>
      <c r="D213" s="11">
        <v>5</v>
      </c>
      <c r="E213" s="11">
        <v>2</v>
      </c>
      <c r="F213" s="11">
        <v>4</v>
      </c>
      <c r="G213" s="11">
        <v>2</v>
      </c>
      <c r="H213" s="11">
        <v>0</v>
      </c>
      <c r="I213" s="10"/>
      <c r="J213" s="7"/>
      <c r="K213" s="7"/>
      <c r="L213" s="15"/>
      <c r="M213" s="7" t="s">
        <v>287</v>
      </c>
      <c r="N213" s="8"/>
      <c r="O213" s="7"/>
      <c r="P213" s="13"/>
      <c r="Q213" s="184">
        <v>0</v>
      </c>
      <c r="R213" s="184">
        <v>0</v>
      </c>
      <c r="S213" s="184">
        <v>0</v>
      </c>
    </row>
    <row r="214" spans="1:19" x14ac:dyDescent="0.2">
      <c r="A214" s="11" t="s">
        <v>286</v>
      </c>
      <c r="B214" s="11">
        <v>2</v>
      </c>
      <c r="C214" s="11">
        <v>3</v>
      </c>
      <c r="D214" s="11">
        <v>5</v>
      </c>
      <c r="E214" s="11">
        <v>3</v>
      </c>
      <c r="F214" s="11">
        <v>2</v>
      </c>
      <c r="G214" s="11">
        <v>0</v>
      </c>
      <c r="H214" s="11">
        <v>0</v>
      </c>
      <c r="I214" s="10"/>
      <c r="J214" s="7"/>
      <c r="K214" s="7"/>
      <c r="L214" s="7" t="s">
        <v>285</v>
      </c>
      <c r="M214" s="8"/>
      <c r="N214" s="7"/>
      <c r="O214" s="7"/>
      <c r="P214" s="13"/>
      <c r="Q214" s="184">
        <v>0</v>
      </c>
      <c r="R214" s="184">
        <v>0</v>
      </c>
      <c r="S214" s="184">
        <v>0</v>
      </c>
    </row>
    <row r="215" spans="1:19" x14ac:dyDescent="0.2">
      <c r="A215" s="11" t="s">
        <v>284</v>
      </c>
      <c r="B215" s="11">
        <v>2</v>
      </c>
      <c r="C215" s="11">
        <v>3</v>
      </c>
      <c r="D215" s="11">
        <v>5</v>
      </c>
      <c r="E215" s="11">
        <v>3</v>
      </c>
      <c r="F215" s="11">
        <v>3</v>
      </c>
      <c r="G215" s="11">
        <v>0</v>
      </c>
      <c r="H215" s="11">
        <v>0</v>
      </c>
      <c r="I215" s="10"/>
      <c r="J215" s="7"/>
      <c r="K215" s="7"/>
      <c r="L215" s="7" t="s">
        <v>283</v>
      </c>
      <c r="M215" s="8"/>
      <c r="N215" s="7"/>
      <c r="O215" s="7"/>
      <c r="P215" s="13"/>
      <c r="Q215" s="184">
        <v>0</v>
      </c>
      <c r="R215" s="184">
        <v>0</v>
      </c>
      <c r="S215" s="184">
        <v>0</v>
      </c>
    </row>
    <row r="216" spans="1:19" x14ac:dyDescent="0.2">
      <c r="A216" s="161" t="s">
        <v>282</v>
      </c>
      <c r="B216" s="161">
        <v>2</v>
      </c>
      <c r="C216" s="161">
        <v>3</v>
      </c>
      <c r="D216" s="161">
        <v>6</v>
      </c>
      <c r="E216" s="161">
        <v>1</v>
      </c>
      <c r="F216" s="161">
        <v>1</v>
      </c>
      <c r="G216" s="161">
        <v>0</v>
      </c>
      <c r="H216" s="161">
        <v>0</v>
      </c>
      <c r="I216" s="167"/>
      <c r="J216" s="163" t="s">
        <v>281</v>
      </c>
      <c r="K216" s="191"/>
      <c r="L216" s="171"/>
      <c r="M216" s="168"/>
      <c r="N216" s="171"/>
      <c r="O216" s="168"/>
      <c r="P216" s="169"/>
      <c r="Q216" s="165">
        <f t="shared" ref="Q216:S216" si="52">+Q217+Q218</f>
        <v>0</v>
      </c>
      <c r="R216" s="165">
        <f t="shared" si="52"/>
        <v>0</v>
      </c>
      <c r="S216" s="165">
        <f t="shared" si="52"/>
        <v>0</v>
      </c>
    </row>
    <row r="217" spans="1:19" x14ac:dyDescent="0.2">
      <c r="A217" s="11" t="s">
        <v>280</v>
      </c>
      <c r="B217" s="11">
        <v>2</v>
      </c>
      <c r="C217" s="11">
        <v>3</v>
      </c>
      <c r="D217" s="11">
        <v>6</v>
      </c>
      <c r="E217" s="11">
        <v>1</v>
      </c>
      <c r="F217" s="11">
        <v>1</v>
      </c>
      <c r="G217" s="11">
        <v>1</v>
      </c>
      <c r="H217" s="11">
        <v>0</v>
      </c>
      <c r="I217" s="10"/>
      <c r="J217" s="7"/>
      <c r="K217" s="8" t="s">
        <v>279</v>
      </c>
      <c r="L217" s="8"/>
      <c r="M217" s="7"/>
      <c r="N217" s="8"/>
      <c r="O217" s="7"/>
      <c r="P217" s="6"/>
      <c r="Q217" s="184">
        <v>0</v>
      </c>
      <c r="R217" s="184">
        <v>0</v>
      </c>
      <c r="S217" s="184">
        <v>0</v>
      </c>
    </row>
    <row r="218" spans="1:19" x14ac:dyDescent="0.2">
      <c r="A218" s="11" t="s">
        <v>278</v>
      </c>
      <c r="B218" s="11">
        <v>2</v>
      </c>
      <c r="C218" s="11">
        <v>3</v>
      </c>
      <c r="D218" s="11">
        <v>6</v>
      </c>
      <c r="E218" s="11">
        <v>1</v>
      </c>
      <c r="F218" s="11">
        <v>1</v>
      </c>
      <c r="G218" s="11">
        <v>2</v>
      </c>
      <c r="H218" s="11">
        <v>0</v>
      </c>
      <c r="I218" s="10"/>
      <c r="J218" s="7"/>
      <c r="K218" s="8" t="s">
        <v>277</v>
      </c>
      <c r="L218" s="8"/>
      <c r="M218" s="7"/>
      <c r="N218" s="8"/>
      <c r="O218" s="7"/>
      <c r="P218" s="6"/>
      <c r="Q218" s="184">
        <v>0</v>
      </c>
      <c r="R218" s="184">
        <v>0</v>
      </c>
      <c r="S218" s="184">
        <v>0</v>
      </c>
    </row>
    <row r="219" spans="1:19" x14ac:dyDescent="0.2">
      <c r="A219" s="161" t="s">
        <v>276</v>
      </c>
      <c r="B219" s="161">
        <v>2</v>
      </c>
      <c r="C219" s="161">
        <v>3</v>
      </c>
      <c r="D219" s="161">
        <v>6</v>
      </c>
      <c r="E219" s="161">
        <v>1</v>
      </c>
      <c r="F219" s="161">
        <v>2</v>
      </c>
      <c r="G219" s="161">
        <v>0</v>
      </c>
      <c r="H219" s="161">
        <v>0</v>
      </c>
      <c r="I219" s="167"/>
      <c r="J219" s="163" t="s">
        <v>275</v>
      </c>
      <c r="K219" s="191"/>
      <c r="L219" s="171"/>
      <c r="M219" s="168"/>
      <c r="N219" s="171"/>
      <c r="O219" s="168"/>
      <c r="P219" s="169"/>
      <c r="Q219" s="165">
        <f t="shared" ref="Q219:S219" si="53">+Q220+Q221</f>
        <v>0</v>
      </c>
      <c r="R219" s="165">
        <f t="shared" si="53"/>
        <v>0</v>
      </c>
      <c r="S219" s="165">
        <f t="shared" si="53"/>
        <v>0</v>
      </c>
    </row>
    <row r="220" spans="1:19" x14ac:dyDescent="0.2">
      <c r="A220" s="11" t="s">
        <v>274</v>
      </c>
      <c r="B220" s="11">
        <v>2</v>
      </c>
      <c r="C220" s="11">
        <v>3</v>
      </c>
      <c r="D220" s="11">
        <v>6</v>
      </c>
      <c r="E220" s="11">
        <v>1</v>
      </c>
      <c r="F220" s="11">
        <v>2</v>
      </c>
      <c r="G220" s="11">
        <v>1</v>
      </c>
      <c r="H220" s="11">
        <v>0</v>
      </c>
      <c r="I220" s="10"/>
      <c r="J220" s="15"/>
      <c r="K220" s="7" t="s">
        <v>273</v>
      </c>
      <c r="L220" s="8"/>
      <c r="M220" s="8"/>
      <c r="N220" s="8"/>
      <c r="O220" s="7"/>
      <c r="P220" s="6"/>
      <c r="Q220" s="5">
        <v>0</v>
      </c>
      <c r="R220" s="5">
        <v>0</v>
      </c>
      <c r="S220" s="5">
        <v>0</v>
      </c>
    </row>
    <row r="221" spans="1:19" x14ac:dyDescent="0.2">
      <c r="A221" s="11" t="s">
        <v>272</v>
      </c>
      <c r="B221" s="11">
        <v>2</v>
      </c>
      <c r="C221" s="11">
        <v>3</v>
      </c>
      <c r="D221" s="11">
        <v>6</v>
      </c>
      <c r="E221" s="11">
        <v>1</v>
      </c>
      <c r="F221" s="11">
        <v>2</v>
      </c>
      <c r="G221" s="11">
        <v>2</v>
      </c>
      <c r="H221" s="11">
        <v>0</v>
      </c>
      <c r="I221" s="10"/>
      <c r="J221" s="15"/>
      <c r="K221" s="7" t="s">
        <v>271</v>
      </c>
      <c r="L221" s="8"/>
      <c r="M221" s="8"/>
      <c r="N221" s="8"/>
      <c r="O221" s="7"/>
      <c r="P221" s="6"/>
      <c r="Q221" s="5">
        <v>0</v>
      </c>
      <c r="R221" s="5">
        <v>0</v>
      </c>
      <c r="S221" s="5">
        <v>0</v>
      </c>
    </row>
    <row r="222" spans="1:19" x14ac:dyDescent="0.2">
      <c r="A222" s="161" t="s">
        <v>270</v>
      </c>
      <c r="B222" s="161">
        <v>2</v>
      </c>
      <c r="C222" s="161">
        <v>3</v>
      </c>
      <c r="D222" s="161">
        <v>8</v>
      </c>
      <c r="E222" s="161">
        <v>0</v>
      </c>
      <c r="F222" s="161">
        <v>0</v>
      </c>
      <c r="G222" s="161">
        <v>0</v>
      </c>
      <c r="H222" s="161">
        <v>0</v>
      </c>
      <c r="I222" s="193"/>
      <c r="J222" s="163" t="s">
        <v>269</v>
      </c>
      <c r="K222" s="163"/>
      <c r="L222" s="163"/>
      <c r="M222" s="163"/>
      <c r="N222" s="188"/>
      <c r="O222" s="163"/>
      <c r="P222" s="186"/>
      <c r="Q222" s="194">
        <f t="shared" ref="Q222:S222" si="54">+Q223+Q224</f>
        <v>0</v>
      </c>
      <c r="R222" s="194">
        <f t="shared" si="54"/>
        <v>0</v>
      </c>
      <c r="S222" s="194">
        <f t="shared" si="54"/>
        <v>0</v>
      </c>
    </row>
    <row r="223" spans="1:19" x14ac:dyDescent="0.2">
      <c r="A223" s="11" t="s">
        <v>268</v>
      </c>
      <c r="B223" s="11">
        <v>2</v>
      </c>
      <c r="C223" s="11">
        <v>3</v>
      </c>
      <c r="D223" s="11">
        <v>8</v>
      </c>
      <c r="E223" s="11">
        <v>1</v>
      </c>
      <c r="F223" s="11">
        <v>0</v>
      </c>
      <c r="G223" s="11">
        <v>0</v>
      </c>
      <c r="H223" s="11">
        <v>0</v>
      </c>
      <c r="I223" s="14"/>
      <c r="J223" s="8"/>
      <c r="K223" s="7" t="s">
        <v>138</v>
      </c>
      <c r="L223" s="8"/>
      <c r="M223" s="8"/>
      <c r="N223" s="8"/>
      <c r="O223" s="8"/>
      <c r="P223" s="13"/>
      <c r="Q223" s="184">
        <v>0</v>
      </c>
      <c r="R223" s="184">
        <v>0</v>
      </c>
      <c r="S223" s="184">
        <v>0</v>
      </c>
    </row>
    <row r="224" spans="1:19" x14ac:dyDescent="0.2">
      <c r="A224" s="11" t="s">
        <v>267</v>
      </c>
      <c r="B224" s="11">
        <v>2</v>
      </c>
      <c r="C224" s="11">
        <v>3</v>
      </c>
      <c r="D224" s="11">
        <v>8</v>
      </c>
      <c r="E224" s="11">
        <v>2</v>
      </c>
      <c r="F224" s="11">
        <v>0</v>
      </c>
      <c r="G224" s="11">
        <v>0</v>
      </c>
      <c r="H224" s="11">
        <v>0</v>
      </c>
      <c r="I224" s="14"/>
      <c r="J224" s="8"/>
      <c r="K224" s="7" t="s">
        <v>262</v>
      </c>
      <c r="L224" s="8"/>
      <c r="M224" s="8"/>
      <c r="N224" s="8"/>
      <c r="O224" s="8"/>
      <c r="P224" s="13"/>
      <c r="Q224" s="184">
        <v>0</v>
      </c>
      <c r="R224" s="184">
        <v>0</v>
      </c>
      <c r="S224" s="184">
        <v>0</v>
      </c>
    </row>
    <row r="225" spans="1:19" x14ac:dyDescent="0.2">
      <c r="A225" s="161" t="s">
        <v>266</v>
      </c>
      <c r="B225" s="161">
        <v>2</v>
      </c>
      <c r="C225" s="161">
        <v>3</v>
      </c>
      <c r="D225" s="161">
        <v>9</v>
      </c>
      <c r="E225" s="161">
        <v>0</v>
      </c>
      <c r="F225" s="161">
        <v>0</v>
      </c>
      <c r="G225" s="161">
        <v>0</v>
      </c>
      <c r="H225" s="161">
        <v>0</v>
      </c>
      <c r="I225" s="193"/>
      <c r="J225" s="188" t="s">
        <v>265</v>
      </c>
      <c r="K225" s="188"/>
      <c r="L225" s="163"/>
      <c r="M225" s="188"/>
      <c r="N225" s="188"/>
      <c r="O225" s="188"/>
      <c r="P225" s="186"/>
      <c r="Q225" s="165">
        <f t="shared" ref="Q225:S225" si="55">+Q226+Q227</f>
        <v>0</v>
      </c>
      <c r="R225" s="165">
        <f t="shared" si="55"/>
        <v>0</v>
      </c>
      <c r="S225" s="165">
        <f t="shared" si="55"/>
        <v>0</v>
      </c>
    </row>
    <row r="226" spans="1:19" x14ac:dyDescent="0.2">
      <c r="A226" s="11" t="s">
        <v>264</v>
      </c>
      <c r="B226" s="11">
        <v>2</v>
      </c>
      <c r="C226" s="11">
        <v>3</v>
      </c>
      <c r="D226" s="11">
        <v>9</v>
      </c>
      <c r="E226" s="11">
        <v>1</v>
      </c>
      <c r="F226" s="11">
        <v>0</v>
      </c>
      <c r="G226" s="11">
        <v>0</v>
      </c>
      <c r="H226" s="11">
        <v>0</v>
      </c>
      <c r="I226" s="14"/>
      <c r="J226" s="8"/>
      <c r="K226" s="8" t="s">
        <v>138</v>
      </c>
      <c r="L226" s="7"/>
      <c r="M226" s="8"/>
      <c r="N226" s="8"/>
      <c r="O226" s="8"/>
      <c r="P226" s="13"/>
      <c r="Q226" s="184">
        <v>0</v>
      </c>
      <c r="R226" s="184">
        <v>0</v>
      </c>
      <c r="S226" s="184">
        <v>0</v>
      </c>
    </row>
    <row r="227" spans="1:19" x14ac:dyDescent="0.2">
      <c r="A227" s="11" t="s">
        <v>263</v>
      </c>
      <c r="B227" s="11">
        <v>2</v>
      </c>
      <c r="C227" s="11">
        <v>3</v>
      </c>
      <c r="D227" s="11">
        <v>9</v>
      </c>
      <c r="E227" s="11">
        <v>2</v>
      </c>
      <c r="F227" s="11">
        <v>0</v>
      </c>
      <c r="G227" s="11">
        <v>0</v>
      </c>
      <c r="H227" s="11">
        <v>0</v>
      </c>
      <c r="I227" s="14"/>
      <c r="J227" s="8"/>
      <c r="K227" s="8" t="s">
        <v>262</v>
      </c>
      <c r="L227" s="7"/>
      <c r="M227" s="8"/>
      <c r="N227" s="8"/>
      <c r="O227" s="8"/>
      <c r="P227" s="13"/>
      <c r="Q227" s="184">
        <v>0</v>
      </c>
      <c r="R227" s="184">
        <v>0</v>
      </c>
      <c r="S227" s="184">
        <v>0</v>
      </c>
    </row>
    <row r="228" spans="1:19" x14ac:dyDescent="0.2">
      <c r="A228" s="161" t="s">
        <v>261</v>
      </c>
      <c r="B228" s="161">
        <v>2</v>
      </c>
      <c r="C228" s="161">
        <v>1</v>
      </c>
      <c r="D228" s="161">
        <v>8</v>
      </c>
      <c r="E228" s="161">
        <v>0</v>
      </c>
      <c r="F228" s="161">
        <v>0</v>
      </c>
      <c r="G228" s="161">
        <v>0</v>
      </c>
      <c r="H228" s="161">
        <v>0</v>
      </c>
      <c r="I228" s="167"/>
      <c r="J228" s="163" t="s">
        <v>260</v>
      </c>
      <c r="K228" s="163"/>
      <c r="L228" s="163"/>
      <c r="M228" s="163"/>
      <c r="N228" s="188"/>
      <c r="O228" s="192"/>
      <c r="P228" s="164"/>
      <c r="Q228" s="165">
        <f t="shared" ref="Q228:S228" si="56">+Q229+Q236+Q240+Q246+Q250+Q253+Q254+Q255</f>
        <v>24260511</v>
      </c>
      <c r="R228" s="165">
        <f t="shared" si="56"/>
        <v>197377491</v>
      </c>
      <c r="S228" s="165">
        <f t="shared" si="56"/>
        <v>367311294.32000005</v>
      </c>
    </row>
    <row r="229" spans="1:19" x14ac:dyDescent="0.2">
      <c r="A229" s="166" t="s">
        <v>259</v>
      </c>
      <c r="B229" s="166">
        <v>2</v>
      </c>
      <c r="C229" s="166">
        <v>1</v>
      </c>
      <c r="D229" s="166">
        <v>8</v>
      </c>
      <c r="E229" s="166">
        <v>1</v>
      </c>
      <c r="F229" s="166">
        <v>0</v>
      </c>
      <c r="G229" s="166">
        <v>0</v>
      </c>
      <c r="H229" s="166">
        <v>0</v>
      </c>
      <c r="I229" s="167"/>
      <c r="J229" s="168"/>
      <c r="K229" s="168" t="s">
        <v>258</v>
      </c>
      <c r="L229" s="168"/>
      <c r="M229" s="168"/>
      <c r="N229" s="171"/>
      <c r="O229" s="195"/>
      <c r="P229" s="169"/>
      <c r="Q229" s="170">
        <f t="shared" ref="Q229:S229" si="57">+Q230+Q231+Q232+Q233+Q234+Q235</f>
        <v>24095516</v>
      </c>
      <c r="R229" s="170">
        <f t="shared" si="57"/>
        <v>88711150</v>
      </c>
      <c r="S229" s="170">
        <f t="shared" si="57"/>
        <v>352032834.38000005</v>
      </c>
    </row>
    <row r="230" spans="1:19" x14ac:dyDescent="0.2">
      <c r="A230" s="11" t="s">
        <v>257</v>
      </c>
      <c r="B230" s="11">
        <v>2</v>
      </c>
      <c r="C230" s="11">
        <v>1</v>
      </c>
      <c r="D230" s="11">
        <v>8</v>
      </c>
      <c r="E230" s="11">
        <v>1</v>
      </c>
      <c r="F230" s="11">
        <v>1</v>
      </c>
      <c r="G230" s="11">
        <v>0</v>
      </c>
      <c r="H230" s="11">
        <v>0</v>
      </c>
      <c r="I230" s="10"/>
      <c r="J230" s="7"/>
      <c r="K230" s="7"/>
      <c r="L230" s="7" t="s">
        <v>256</v>
      </c>
      <c r="M230" s="7"/>
      <c r="N230" s="8"/>
      <c r="O230" s="12"/>
      <c r="P230" s="6"/>
      <c r="Q230" s="184">
        <v>11084385</v>
      </c>
      <c r="R230" s="184">
        <v>1576502</v>
      </c>
      <c r="S230" s="184">
        <f>38512041.69</f>
        <v>38512041.689999998</v>
      </c>
    </row>
    <row r="231" spans="1:19" x14ac:dyDescent="0.2">
      <c r="A231" s="11" t="s">
        <v>255</v>
      </c>
      <c r="B231" s="11">
        <v>2</v>
      </c>
      <c r="C231" s="11">
        <v>1</v>
      </c>
      <c r="D231" s="11">
        <v>8</v>
      </c>
      <c r="E231" s="11">
        <v>1</v>
      </c>
      <c r="F231" s="11">
        <v>2</v>
      </c>
      <c r="G231" s="11">
        <v>0</v>
      </c>
      <c r="H231" s="11">
        <v>0</v>
      </c>
      <c r="I231" s="10"/>
      <c r="J231" s="7"/>
      <c r="K231" s="7"/>
      <c r="L231" s="7" t="s">
        <v>254</v>
      </c>
      <c r="M231" s="7"/>
      <c r="N231" s="8"/>
      <c r="O231" s="12"/>
      <c r="P231" s="6"/>
      <c r="Q231" s="184">
        <v>0</v>
      </c>
      <c r="R231" s="184">
        <v>0</v>
      </c>
      <c r="S231" s="184">
        <v>0</v>
      </c>
    </row>
    <row r="232" spans="1:19" x14ac:dyDescent="0.2">
      <c r="A232" s="11" t="s">
        <v>253</v>
      </c>
      <c r="B232" s="11">
        <v>2</v>
      </c>
      <c r="C232" s="11">
        <v>1</v>
      </c>
      <c r="D232" s="11">
        <v>8</v>
      </c>
      <c r="E232" s="11">
        <v>1</v>
      </c>
      <c r="F232" s="11">
        <v>3</v>
      </c>
      <c r="G232" s="11">
        <v>0</v>
      </c>
      <c r="H232" s="11">
        <v>0</v>
      </c>
      <c r="I232" s="10"/>
      <c r="J232" s="7"/>
      <c r="K232" s="7"/>
      <c r="L232" s="7" t="s">
        <v>252</v>
      </c>
      <c r="M232" s="7"/>
      <c r="N232" s="8"/>
      <c r="O232" s="12"/>
      <c r="P232" s="6"/>
      <c r="Q232" s="184">
        <v>12709521</v>
      </c>
      <c r="R232" s="184">
        <v>32369954</v>
      </c>
      <c r="S232" s="184">
        <v>14318743.98</v>
      </c>
    </row>
    <row r="233" spans="1:19" x14ac:dyDescent="0.2">
      <c r="A233" s="11" t="s">
        <v>251</v>
      </c>
      <c r="B233" s="11">
        <v>2</v>
      </c>
      <c r="C233" s="11">
        <v>1</v>
      </c>
      <c r="D233" s="11">
        <v>8</v>
      </c>
      <c r="E233" s="11">
        <v>1</v>
      </c>
      <c r="F233" s="11">
        <v>4</v>
      </c>
      <c r="G233" s="11">
        <v>0</v>
      </c>
      <c r="H233" s="11">
        <v>0</v>
      </c>
      <c r="I233" s="10"/>
      <c r="J233" s="7"/>
      <c r="K233" s="7"/>
      <c r="L233" s="7" t="s">
        <v>250</v>
      </c>
      <c r="M233" s="7"/>
      <c r="N233" s="8"/>
      <c r="O233" s="12"/>
      <c r="P233" s="6"/>
      <c r="Q233" s="184">
        <v>20568</v>
      </c>
      <c r="R233" s="184">
        <v>0</v>
      </c>
      <c r="S233" s="184">
        <v>16928</v>
      </c>
    </row>
    <row r="234" spans="1:19" x14ac:dyDescent="0.2">
      <c r="A234" s="11" t="s">
        <v>249</v>
      </c>
      <c r="B234" s="11">
        <v>2</v>
      </c>
      <c r="C234" s="11">
        <v>1</v>
      </c>
      <c r="D234" s="11">
        <v>8</v>
      </c>
      <c r="E234" s="11">
        <v>1</v>
      </c>
      <c r="F234" s="11">
        <v>5</v>
      </c>
      <c r="G234" s="11">
        <v>0</v>
      </c>
      <c r="H234" s="11">
        <v>0</v>
      </c>
      <c r="I234" s="10"/>
      <c r="J234" s="7"/>
      <c r="K234" s="7"/>
      <c r="L234" s="7" t="s">
        <v>248</v>
      </c>
      <c r="M234" s="7"/>
      <c r="N234" s="8"/>
      <c r="O234" s="12"/>
      <c r="P234" s="6"/>
      <c r="Q234" s="184">
        <v>0</v>
      </c>
      <c r="R234" s="184">
        <v>54755954</v>
      </c>
      <c r="S234" s="184">
        <v>299145953.35000002</v>
      </c>
    </row>
    <row r="235" spans="1:19" x14ac:dyDescent="0.2">
      <c r="A235" s="11" t="s">
        <v>247</v>
      </c>
      <c r="B235" s="11">
        <v>2</v>
      </c>
      <c r="C235" s="11">
        <v>1</v>
      </c>
      <c r="D235" s="11">
        <v>8</v>
      </c>
      <c r="E235" s="11">
        <v>1</v>
      </c>
      <c r="F235" s="11">
        <v>6</v>
      </c>
      <c r="G235" s="11">
        <v>0</v>
      </c>
      <c r="H235" s="11">
        <v>0</v>
      </c>
      <c r="I235" s="10"/>
      <c r="J235" s="7"/>
      <c r="K235" s="7"/>
      <c r="L235" s="7" t="s">
        <v>246</v>
      </c>
      <c r="M235" s="7"/>
      <c r="N235" s="8"/>
      <c r="O235" s="12"/>
      <c r="P235" s="6"/>
      <c r="Q235" s="184">
        <v>281042</v>
      </c>
      <c r="R235" s="184">
        <v>8740</v>
      </c>
      <c r="S235" s="184">
        <v>39167.360000000008</v>
      </c>
    </row>
    <row r="236" spans="1:19" x14ac:dyDescent="0.2">
      <c r="A236" s="166" t="s">
        <v>245</v>
      </c>
      <c r="B236" s="166">
        <v>2</v>
      </c>
      <c r="C236" s="166">
        <v>1</v>
      </c>
      <c r="D236" s="166">
        <v>8</v>
      </c>
      <c r="E236" s="166">
        <v>2</v>
      </c>
      <c r="F236" s="166">
        <v>0</v>
      </c>
      <c r="G236" s="166">
        <v>0</v>
      </c>
      <c r="H236" s="166">
        <v>0</v>
      </c>
      <c r="I236" s="167"/>
      <c r="J236" s="168"/>
      <c r="K236" s="168" t="s">
        <v>244</v>
      </c>
      <c r="L236" s="168"/>
      <c r="M236" s="168"/>
      <c r="N236" s="171"/>
      <c r="O236" s="195"/>
      <c r="P236" s="169"/>
      <c r="Q236" s="170">
        <f t="shared" ref="Q236:S236" si="58">+Q237+Q238+Q239</f>
        <v>0</v>
      </c>
      <c r="R236" s="170">
        <f t="shared" si="58"/>
        <v>0</v>
      </c>
      <c r="S236" s="170">
        <f t="shared" si="58"/>
        <v>0</v>
      </c>
    </row>
    <row r="237" spans="1:19" x14ac:dyDescent="0.2">
      <c r="A237" s="11" t="s">
        <v>243</v>
      </c>
      <c r="B237" s="11">
        <v>2</v>
      </c>
      <c r="C237" s="11">
        <v>1</v>
      </c>
      <c r="D237" s="11">
        <v>8</v>
      </c>
      <c r="E237" s="11">
        <v>2</v>
      </c>
      <c r="F237" s="11">
        <v>1</v>
      </c>
      <c r="G237" s="11">
        <v>0</v>
      </c>
      <c r="H237" s="11">
        <v>0</v>
      </c>
      <c r="I237" s="10"/>
      <c r="J237" s="7"/>
      <c r="K237" s="7"/>
      <c r="L237" s="7" t="s">
        <v>242</v>
      </c>
      <c r="M237" s="7"/>
      <c r="N237" s="8"/>
      <c r="O237" s="12"/>
      <c r="P237" s="6"/>
      <c r="Q237" s="184">
        <v>0</v>
      </c>
      <c r="R237" s="184">
        <v>0</v>
      </c>
      <c r="S237" s="184">
        <v>0</v>
      </c>
    </row>
    <row r="238" spans="1:19" x14ac:dyDescent="0.2">
      <c r="A238" s="11" t="s">
        <v>241</v>
      </c>
      <c r="B238" s="11">
        <v>2</v>
      </c>
      <c r="C238" s="11">
        <v>1</v>
      </c>
      <c r="D238" s="11">
        <v>8</v>
      </c>
      <c r="E238" s="11">
        <v>2</v>
      </c>
      <c r="F238" s="11">
        <v>2</v>
      </c>
      <c r="G238" s="11">
        <v>0</v>
      </c>
      <c r="H238" s="11">
        <v>0</v>
      </c>
      <c r="I238" s="10"/>
      <c r="J238" s="7"/>
      <c r="K238" s="7"/>
      <c r="L238" s="7" t="s">
        <v>240</v>
      </c>
      <c r="M238" s="7"/>
      <c r="N238" s="8"/>
      <c r="O238" s="12"/>
      <c r="P238" s="6"/>
      <c r="Q238" s="184">
        <v>0</v>
      </c>
      <c r="R238" s="184">
        <v>0</v>
      </c>
      <c r="S238" s="184">
        <v>0</v>
      </c>
    </row>
    <row r="239" spans="1:19" x14ac:dyDescent="0.2">
      <c r="A239" s="11" t="s">
        <v>239</v>
      </c>
      <c r="B239" s="11">
        <v>2</v>
      </c>
      <c r="C239" s="11">
        <v>1</v>
      </c>
      <c r="D239" s="11">
        <v>8</v>
      </c>
      <c r="E239" s="11">
        <v>2</v>
      </c>
      <c r="F239" s="11">
        <v>3</v>
      </c>
      <c r="G239" s="11">
        <v>0</v>
      </c>
      <c r="H239" s="11">
        <v>0</v>
      </c>
      <c r="I239" s="10"/>
      <c r="J239" s="7"/>
      <c r="K239" s="7"/>
      <c r="L239" s="7" t="s">
        <v>238</v>
      </c>
      <c r="M239" s="7"/>
      <c r="N239" s="8"/>
      <c r="O239" s="12"/>
      <c r="P239" s="6"/>
      <c r="Q239" s="184">
        <v>0</v>
      </c>
      <c r="R239" s="184">
        <v>0</v>
      </c>
      <c r="S239" s="184">
        <v>0</v>
      </c>
    </row>
    <row r="240" spans="1:19" x14ac:dyDescent="0.2">
      <c r="A240" s="166" t="s">
        <v>237</v>
      </c>
      <c r="B240" s="166">
        <v>2</v>
      </c>
      <c r="C240" s="166">
        <v>1</v>
      </c>
      <c r="D240" s="166">
        <v>8</v>
      </c>
      <c r="E240" s="166">
        <v>3</v>
      </c>
      <c r="F240" s="166">
        <v>0</v>
      </c>
      <c r="G240" s="166">
        <v>0</v>
      </c>
      <c r="H240" s="166">
        <v>0</v>
      </c>
      <c r="I240" s="167"/>
      <c r="J240" s="168"/>
      <c r="K240" s="168" t="s">
        <v>236</v>
      </c>
      <c r="L240" s="168"/>
      <c r="M240" s="168"/>
      <c r="N240" s="171"/>
      <c r="O240" s="195"/>
      <c r="P240" s="169"/>
      <c r="Q240" s="170">
        <f t="shared" ref="Q240:S240" si="59">+Q241+Q242+Q243+Q244+Q245</f>
        <v>115868</v>
      </c>
      <c r="R240" s="170">
        <f t="shared" si="59"/>
        <v>349394</v>
      </c>
      <c r="S240" s="170">
        <f t="shared" si="59"/>
        <v>15228673.400000002</v>
      </c>
    </row>
    <row r="241" spans="1:19" x14ac:dyDescent="0.2">
      <c r="A241" s="11" t="s">
        <v>235</v>
      </c>
      <c r="B241" s="11">
        <v>2</v>
      </c>
      <c r="C241" s="11">
        <v>1</v>
      </c>
      <c r="D241" s="11">
        <v>8</v>
      </c>
      <c r="E241" s="11">
        <v>3</v>
      </c>
      <c r="F241" s="11">
        <v>1</v>
      </c>
      <c r="G241" s="11">
        <v>0</v>
      </c>
      <c r="H241" s="11">
        <v>0</v>
      </c>
      <c r="I241" s="10"/>
      <c r="J241" s="7"/>
      <c r="K241" s="7"/>
      <c r="L241" s="7" t="s">
        <v>234</v>
      </c>
      <c r="M241" s="7"/>
      <c r="N241" s="8"/>
      <c r="O241" s="12"/>
      <c r="P241" s="6"/>
      <c r="Q241" s="184">
        <v>18013</v>
      </c>
      <c r="R241" s="184">
        <v>0</v>
      </c>
      <c r="S241" s="184">
        <v>51270.96</v>
      </c>
    </row>
    <row r="242" spans="1:19" x14ac:dyDescent="0.2">
      <c r="A242" s="11" t="s">
        <v>233</v>
      </c>
      <c r="B242" s="11">
        <v>2</v>
      </c>
      <c r="C242" s="11">
        <v>1</v>
      </c>
      <c r="D242" s="11">
        <v>8</v>
      </c>
      <c r="E242" s="11">
        <v>3</v>
      </c>
      <c r="F242" s="11">
        <v>2</v>
      </c>
      <c r="G242" s="11">
        <v>0</v>
      </c>
      <c r="H242" s="11">
        <v>0</v>
      </c>
      <c r="I242" s="10"/>
      <c r="J242" s="7"/>
      <c r="K242" s="7"/>
      <c r="L242" s="7" t="s">
        <v>232</v>
      </c>
      <c r="M242" s="7"/>
      <c r="N242" s="8"/>
      <c r="O242" s="12"/>
      <c r="P242" s="6"/>
      <c r="Q242" s="184">
        <v>76406</v>
      </c>
      <c r="R242" s="184">
        <f>127757</f>
        <v>127757</v>
      </c>
      <c r="S242" s="184">
        <v>0</v>
      </c>
    </row>
    <row r="243" spans="1:19" x14ac:dyDescent="0.2">
      <c r="A243" s="11" t="s">
        <v>231</v>
      </c>
      <c r="B243" s="11">
        <v>2</v>
      </c>
      <c r="C243" s="11">
        <v>1</v>
      </c>
      <c r="D243" s="11">
        <v>8</v>
      </c>
      <c r="E243" s="11">
        <v>3</v>
      </c>
      <c r="F243" s="11">
        <v>3</v>
      </c>
      <c r="G243" s="11">
        <v>0</v>
      </c>
      <c r="H243" s="11">
        <v>0</v>
      </c>
      <c r="I243" s="10"/>
      <c r="J243" s="7"/>
      <c r="K243" s="7"/>
      <c r="L243" s="7" t="s">
        <v>230</v>
      </c>
      <c r="M243" s="7"/>
      <c r="N243" s="8"/>
      <c r="O243" s="12"/>
      <c r="P243" s="6"/>
      <c r="Q243" s="184">
        <v>21449</v>
      </c>
      <c r="R243" s="184">
        <v>5520</v>
      </c>
      <c r="S243" s="184">
        <v>14874552.720000001</v>
      </c>
    </row>
    <row r="244" spans="1:19" x14ac:dyDescent="0.2">
      <c r="A244" s="11" t="s">
        <v>229</v>
      </c>
      <c r="B244" s="11">
        <v>2</v>
      </c>
      <c r="C244" s="11">
        <v>1</v>
      </c>
      <c r="D244" s="11">
        <v>8</v>
      </c>
      <c r="E244" s="11">
        <v>3</v>
      </c>
      <c r="F244" s="11">
        <v>4</v>
      </c>
      <c r="G244" s="11">
        <v>0</v>
      </c>
      <c r="H244" s="11">
        <v>0</v>
      </c>
      <c r="I244" s="10"/>
      <c r="J244" s="7"/>
      <c r="K244" s="7"/>
      <c r="L244" s="7" t="s">
        <v>228</v>
      </c>
      <c r="M244" s="7"/>
      <c r="N244" s="8"/>
      <c r="O244" s="12"/>
      <c r="P244" s="6"/>
      <c r="Q244" s="184">
        <v>0</v>
      </c>
      <c r="R244" s="184">
        <v>0</v>
      </c>
      <c r="S244" s="184">
        <v>10332.65</v>
      </c>
    </row>
    <row r="245" spans="1:19" x14ac:dyDescent="0.2">
      <c r="A245" s="11" t="s">
        <v>227</v>
      </c>
      <c r="B245" s="11">
        <v>2</v>
      </c>
      <c r="C245" s="11">
        <v>1</v>
      </c>
      <c r="D245" s="11">
        <v>8</v>
      </c>
      <c r="E245" s="11">
        <v>3</v>
      </c>
      <c r="F245" s="11">
        <v>5</v>
      </c>
      <c r="G245" s="11">
        <v>0</v>
      </c>
      <c r="H245" s="11">
        <v>0</v>
      </c>
      <c r="I245" s="10"/>
      <c r="J245" s="7"/>
      <c r="K245" s="7"/>
      <c r="L245" s="7" t="s">
        <v>226</v>
      </c>
      <c r="M245" s="7"/>
      <c r="N245" s="8"/>
      <c r="O245" s="12"/>
      <c r="P245" s="6"/>
      <c r="Q245" s="184">
        <v>0</v>
      </c>
      <c r="R245" s="184">
        <f>101504+114613</f>
        <v>216117</v>
      </c>
      <c r="S245" s="184">
        <v>292517.07</v>
      </c>
    </row>
    <row r="246" spans="1:19" x14ac:dyDescent="0.2">
      <c r="A246" s="166" t="s">
        <v>225</v>
      </c>
      <c r="B246" s="166">
        <v>2</v>
      </c>
      <c r="C246" s="166">
        <v>1</v>
      </c>
      <c r="D246" s="166">
        <v>8</v>
      </c>
      <c r="E246" s="166">
        <v>4</v>
      </c>
      <c r="F246" s="166">
        <v>0</v>
      </c>
      <c r="G246" s="166">
        <v>0</v>
      </c>
      <c r="H246" s="166">
        <v>0</v>
      </c>
      <c r="I246" s="167"/>
      <c r="J246" s="168"/>
      <c r="K246" s="168" t="s">
        <v>224</v>
      </c>
      <c r="L246" s="168"/>
      <c r="M246" s="168"/>
      <c r="N246" s="171"/>
      <c r="O246" s="195"/>
      <c r="P246" s="169"/>
      <c r="Q246" s="170">
        <f t="shared" ref="Q246:S246" si="60">+Q247+Q248+Q249</f>
        <v>0</v>
      </c>
      <c r="R246" s="170">
        <f t="shared" si="60"/>
        <v>108288247</v>
      </c>
      <c r="S246" s="170">
        <f t="shared" si="60"/>
        <v>0</v>
      </c>
    </row>
    <row r="247" spans="1:19" x14ac:dyDescent="0.2">
      <c r="A247" s="11" t="s">
        <v>223</v>
      </c>
      <c r="B247" s="11">
        <v>2</v>
      </c>
      <c r="C247" s="11">
        <v>1</v>
      </c>
      <c r="D247" s="11">
        <v>8</v>
      </c>
      <c r="E247" s="11">
        <v>4</v>
      </c>
      <c r="F247" s="11">
        <v>1</v>
      </c>
      <c r="G247" s="11">
        <v>0</v>
      </c>
      <c r="H247" s="11">
        <v>0</v>
      </c>
      <c r="I247" s="10"/>
      <c r="J247" s="7"/>
      <c r="K247" s="7"/>
      <c r="L247" s="7" t="s">
        <v>222</v>
      </c>
      <c r="M247" s="7"/>
      <c r="N247" s="8"/>
      <c r="O247" s="12"/>
      <c r="P247" s="6"/>
      <c r="Q247" s="184">
        <v>0</v>
      </c>
      <c r="R247" s="184">
        <v>0</v>
      </c>
      <c r="S247" s="184">
        <v>0</v>
      </c>
    </row>
    <row r="248" spans="1:19" x14ac:dyDescent="0.2">
      <c r="A248" s="11" t="s">
        <v>221</v>
      </c>
      <c r="B248" s="11">
        <v>2</v>
      </c>
      <c r="C248" s="11">
        <v>1</v>
      </c>
      <c r="D248" s="11">
        <v>8</v>
      </c>
      <c r="E248" s="11">
        <v>4</v>
      </c>
      <c r="F248" s="11">
        <v>2</v>
      </c>
      <c r="G248" s="11">
        <v>0</v>
      </c>
      <c r="H248" s="11">
        <v>0</v>
      </c>
      <c r="I248" s="10"/>
      <c r="J248" s="7"/>
      <c r="K248" s="7"/>
      <c r="L248" s="7" t="s">
        <v>220</v>
      </c>
      <c r="M248" s="7"/>
      <c r="N248" s="8"/>
      <c r="O248" s="12"/>
      <c r="P248" s="6"/>
      <c r="Q248" s="184">
        <v>0</v>
      </c>
      <c r="R248" s="184">
        <v>108288247</v>
      </c>
      <c r="S248" s="184">
        <v>0</v>
      </c>
    </row>
    <row r="249" spans="1:19" x14ac:dyDescent="0.2">
      <c r="A249" s="11" t="s">
        <v>219</v>
      </c>
      <c r="B249" s="11">
        <v>2</v>
      </c>
      <c r="C249" s="11">
        <v>1</v>
      </c>
      <c r="D249" s="11">
        <v>8</v>
      </c>
      <c r="E249" s="11">
        <v>4</v>
      </c>
      <c r="F249" s="11">
        <v>3</v>
      </c>
      <c r="G249" s="11">
        <v>0</v>
      </c>
      <c r="H249" s="11">
        <v>0</v>
      </c>
      <c r="I249" s="10"/>
      <c r="J249" s="7"/>
      <c r="K249" s="7"/>
      <c r="L249" s="7" t="s">
        <v>218</v>
      </c>
      <c r="M249" s="7"/>
      <c r="N249" s="8"/>
      <c r="O249" s="12"/>
      <c r="P249" s="6"/>
      <c r="Q249" s="184">
        <v>0</v>
      </c>
      <c r="R249" s="184">
        <v>0</v>
      </c>
      <c r="S249" s="184">
        <v>0</v>
      </c>
    </row>
    <row r="250" spans="1:19" x14ac:dyDescent="0.2">
      <c r="A250" s="166" t="s">
        <v>217</v>
      </c>
      <c r="B250" s="166">
        <v>2</v>
      </c>
      <c r="C250" s="166">
        <v>1</v>
      </c>
      <c r="D250" s="166">
        <v>8</v>
      </c>
      <c r="E250" s="166">
        <v>5</v>
      </c>
      <c r="F250" s="166">
        <v>0</v>
      </c>
      <c r="G250" s="166">
        <v>0</v>
      </c>
      <c r="H250" s="166">
        <v>0</v>
      </c>
      <c r="I250" s="167"/>
      <c r="J250" s="168"/>
      <c r="K250" s="168" t="s">
        <v>216</v>
      </c>
      <c r="L250" s="168"/>
      <c r="M250" s="168"/>
      <c r="N250" s="171"/>
      <c r="O250" s="195"/>
      <c r="P250" s="169"/>
      <c r="Q250" s="170">
        <f t="shared" ref="Q250:S250" si="61">+Q251+Q252</f>
        <v>0</v>
      </c>
      <c r="R250" s="170">
        <f t="shared" si="61"/>
        <v>0</v>
      </c>
      <c r="S250" s="170">
        <f t="shared" si="61"/>
        <v>0</v>
      </c>
    </row>
    <row r="251" spans="1:19" x14ac:dyDescent="0.2">
      <c r="A251" s="11" t="s">
        <v>215</v>
      </c>
      <c r="B251" s="11">
        <v>2</v>
      </c>
      <c r="C251" s="11">
        <v>1</v>
      </c>
      <c r="D251" s="11">
        <v>8</v>
      </c>
      <c r="E251" s="11">
        <v>5</v>
      </c>
      <c r="F251" s="11">
        <v>1</v>
      </c>
      <c r="G251" s="11">
        <v>0</v>
      </c>
      <c r="H251" s="11">
        <v>0</v>
      </c>
      <c r="I251" s="10"/>
      <c r="J251" s="7"/>
      <c r="K251" s="7"/>
      <c r="L251" s="7" t="s">
        <v>214</v>
      </c>
      <c r="M251" s="7"/>
      <c r="N251" s="8"/>
      <c r="O251" s="12"/>
      <c r="P251" s="6"/>
      <c r="Q251" s="184">
        <v>0</v>
      </c>
      <c r="R251" s="184">
        <v>0</v>
      </c>
      <c r="S251" s="184">
        <v>0</v>
      </c>
    </row>
    <row r="252" spans="1:19" x14ac:dyDescent="0.2">
      <c r="A252" s="11" t="s">
        <v>213</v>
      </c>
      <c r="B252" s="11">
        <v>2</v>
      </c>
      <c r="C252" s="11">
        <v>1</v>
      </c>
      <c r="D252" s="11">
        <v>8</v>
      </c>
      <c r="E252" s="11">
        <v>5</v>
      </c>
      <c r="F252" s="11">
        <v>2</v>
      </c>
      <c r="G252" s="11">
        <v>0</v>
      </c>
      <c r="H252" s="11">
        <v>0</v>
      </c>
      <c r="I252" s="10"/>
      <c r="J252" s="7"/>
      <c r="K252" s="7"/>
      <c r="L252" s="7" t="s">
        <v>212</v>
      </c>
      <c r="M252" s="7"/>
      <c r="N252" s="8"/>
      <c r="O252" s="12"/>
      <c r="P252" s="6"/>
      <c r="Q252" s="184">
        <v>0</v>
      </c>
      <c r="R252" s="184">
        <v>0</v>
      </c>
      <c r="S252" s="184">
        <v>0</v>
      </c>
    </row>
    <row r="253" spans="1:19" x14ac:dyDescent="0.2">
      <c r="A253" s="11" t="s">
        <v>211</v>
      </c>
      <c r="B253" s="11">
        <v>2</v>
      </c>
      <c r="C253" s="11">
        <v>1</v>
      </c>
      <c r="D253" s="11">
        <v>8</v>
      </c>
      <c r="E253" s="11">
        <v>6</v>
      </c>
      <c r="F253" s="11">
        <v>0</v>
      </c>
      <c r="G253" s="11">
        <v>0</v>
      </c>
      <c r="H253" s="11">
        <v>0</v>
      </c>
      <c r="I253" s="10"/>
      <c r="J253" s="7"/>
      <c r="K253" s="7" t="s">
        <v>210</v>
      </c>
      <c r="L253" s="7"/>
      <c r="M253" s="7"/>
      <c r="N253" s="8"/>
      <c r="O253" s="12"/>
      <c r="P253" s="6"/>
      <c r="Q253" s="184">
        <v>0</v>
      </c>
      <c r="R253" s="184">
        <v>0</v>
      </c>
      <c r="S253" s="184">
        <v>0</v>
      </c>
    </row>
    <row r="254" spans="1:19" x14ac:dyDescent="0.2">
      <c r="A254" s="11" t="s">
        <v>209</v>
      </c>
      <c r="B254" s="11">
        <v>2</v>
      </c>
      <c r="C254" s="11">
        <v>1</v>
      </c>
      <c r="D254" s="11">
        <v>8</v>
      </c>
      <c r="E254" s="11">
        <v>7</v>
      </c>
      <c r="F254" s="11">
        <v>0</v>
      </c>
      <c r="G254" s="11">
        <v>0</v>
      </c>
      <c r="H254" s="11">
        <v>0</v>
      </c>
      <c r="I254" s="10"/>
      <c r="J254" s="7"/>
      <c r="K254" s="7" t="s">
        <v>208</v>
      </c>
      <c r="L254" s="7"/>
      <c r="M254" s="7"/>
      <c r="N254" s="8"/>
      <c r="O254" s="12"/>
      <c r="P254" s="6"/>
      <c r="Q254" s="184">
        <v>0</v>
      </c>
      <c r="R254" s="184">
        <v>0</v>
      </c>
      <c r="S254" s="184">
        <v>0</v>
      </c>
    </row>
    <row r="255" spans="1:19" x14ac:dyDescent="0.2">
      <c r="A255" s="11" t="s">
        <v>207</v>
      </c>
      <c r="B255" s="11">
        <v>2</v>
      </c>
      <c r="C255" s="11">
        <v>1</v>
      </c>
      <c r="D255" s="11">
        <v>8</v>
      </c>
      <c r="E255" s="11">
        <v>8</v>
      </c>
      <c r="F255" s="11">
        <v>0</v>
      </c>
      <c r="G255" s="11">
        <v>0</v>
      </c>
      <c r="H255" s="11">
        <v>0</v>
      </c>
      <c r="I255" s="10"/>
      <c r="J255" s="7"/>
      <c r="K255" s="7" t="s">
        <v>206</v>
      </c>
      <c r="L255" s="7"/>
      <c r="M255" s="7"/>
      <c r="N255" s="8"/>
      <c r="O255" s="12"/>
      <c r="P255" s="6"/>
      <c r="Q255" s="184">
        <v>49127</v>
      </c>
      <c r="R255" s="184">
        <v>28700</v>
      </c>
      <c r="S255" s="184">
        <v>49786.54</v>
      </c>
    </row>
    <row r="256" spans="1:19" x14ac:dyDescent="0.2">
      <c r="A256" s="161" t="s">
        <v>205</v>
      </c>
      <c r="B256" s="161">
        <v>2</v>
      </c>
      <c r="C256" s="161">
        <v>2</v>
      </c>
      <c r="D256" s="161">
        <v>9</v>
      </c>
      <c r="E256" s="161">
        <v>0</v>
      </c>
      <c r="F256" s="161">
        <v>0</v>
      </c>
      <c r="G256" s="161">
        <v>0</v>
      </c>
      <c r="H256" s="161">
        <v>0</v>
      </c>
      <c r="I256" s="167"/>
      <c r="J256" s="163" t="s">
        <v>204</v>
      </c>
      <c r="K256" s="163"/>
      <c r="L256" s="163"/>
      <c r="M256" s="188"/>
      <c r="N256" s="163"/>
      <c r="O256" s="163"/>
      <c r="P256" s="164"/>
      <c r="Q256" s="165">
        <f t="shared" ref="Q256:S256" si="62">+Q257+Q262+Q263+Q264+Q265+Q266</f>
        <v>2664276</v>
      </c>
      <c r="R256" s="165">
        <f t="shared" si="62"/>
        <v>2657177</v>
      </c>
      <c r="S256" s="165">
        <f t="shared" si="62"/>
        <v>2644017.23</v>
      </c>
    </row>
    <row r="257" spans="1:19" x14ac:dyDescent="0.2">
      <c r="A257" s="166" t="s">
        <v>203</v>
      </c>
      <c r="B257" s="166">
        <v>2</v>
      </c>
      <c r="C257" s="166">
        <v>2</v>
      </c>
      <c r="D257" s="166">
        <v>9</v>
      </c>
      <c r="E257" s="166">
        <v>1</v>
      </c>
      <c r="F257" s="166">
        <v>0</v>
      </c>
      <c r="G257" s="166">
        <v>0</v>
      </c>
      <c r="H257" s="166">
        <v>0</v>
      </c>
      <c r="I257" s="167"/>
      <c r="J257" s="168"/>
      <c r="K257" s="168" t="s">
        <v>202</v>
      </c>
      <c r="L257" s="168"/>
      <c r="M257" s="171"/>
      <c r="N257" s="168"/>
      <c r="O257" s="168"/>
      <c r="P257" s="169"/>
      <c r="Q257" s="170">
        <f t="shared" ref="Q257:S257" si="63">+Q258+Q259+Q260+Q261</f>
        <v>2664276</v>
      </c>
      <c r="R257" s="170">
        <f t="shared" si="63"/>
        <v>2657177</v>
      </c>
      <c r="S257" s="170">
        <f t="shared" si="63"/>
        <v>2644017.23</v>
      </c>
    </row>
    <row r="258" spans="1:19" x14ac:dyDescent="0.2">
      <c r="A258" s="11" t="s">
        <v>201</v>
      </c>
      <c r="B258" s="11">
        <v>2</v>
      </c>
      <c r="C258" s="11">
        <v>2</v>
      </c>
      <c r="D258" s="11">
        <v>9</v>
      </c>
      <c r="E258" s="11">
        <v>1</v>
      </c>
      <c r="F258" s="11">
        <v>1</v>
      </c>
      <c r="G258" s="11">
        <v>0</v>
      </c>
      <c r="H258" s="11">
        <v>0</v>
      </c>
      <c r="I258" s="10"/>
      <c r="J258" s="7"/>
      <c r="K258" s="7"/>
      <c r="L258" s="7" t="s">
        <v>200</v>
      </c>
      <c r="M258" s="8"/>
      <c r="N258" s="7"/>
      <c r="O258" s="7"/>
      <c r="P258" s="6"/>
      <c r="Q258" s="5">
        <v>2488</v>
      </c>
      <c r="R258" s="5">
        <v>0</v>
      </c>
      <c r="S258" s="5">
        <v>6310</v>
      </c>
    </row>
    <row r="259" spans="1:19" x14ac:dyDescent="0.2">
      <c r="A259" s="11" t="s">
        <v>199</v>
      </c>
      <c r="B259" s="11">
        <v>2</v>
      </c>
      <c r="C259" s="11">
        <v>2</v>
      </c>
      <c r="D259" s="11">
        <v>9</v>
      </c>
      <c r="E259" s="11">
        <v>1</v>
      </c>
      <c r="F259" s="11">
        <v>2</v>
      </c>
      <c r="G259" s="11">
        <v>0</v>
      </c>
      <c r="H259" s="11">
        <v>0</v>
      </c>
      <c r="I259" s="10"/>
      <c r="J259" s="7"/>
      <c r="K259" s="7"/>
      <c r="L259" s="7" t="s">
        <v>198</v>
      </c>
      <c r="M259" s="8"/>
      <c r="N259" s="7"/>
      <c r="O259" s="7"/>
      <c r="P259" s="6"/>
      <c r="Q259" s="5">
        <v>312796</v>
      </c>
      <c r="R259" s="5">
        <v>3708</v>
      </c>
      <c r="S259" s="5">
        <v>33439.57</v>
      </c>
    </row>
    <row r="260" spans="1:19" x14ac:dyDescent="0.2">
      <c r="A260" s="11" t="s">
        <v>197</v>
      </c>
      <c r="B260" s="11">
        <v>2</v>
      </c>
      <c r="C260" s="11">
        <v>2</v>
      </c>
      <c r="D260" s="11">
        <v>9</v>
      </c>
      <c r="E260" s="11">
        <v>1</v>
      </c>
      <c r="F260" s="11">
        <v>3</v>
      </c>
      <c r="G260" s="11">
        <v>0</v>
      </c>
      <c r="H260" s="11">
        <v>0</v>
      </c>
      <c r="I260" s="10"/>
      <c r="J260" s="7"/>
      <c r="K260" s="7"/>
      <c r="L260" s="7" t="s">
        <v>196</v>
      </c>
      <c r="M260" s="8"/>
      <c r="N260" s="7"/>
      <c r="O260" s="7"/>
      <c r="P260" s="6"/>
      <c r="Q260" s="5">
        <v>2348992</v>
      </c>
      <c r="R260" s="5">
        <v>2653469</v>
      </c>
      <c r="S260" s="5">
        <v>2604267.66</v>
      </c>
    </row>
    <row r="261" spans="1:19" x14ac:dyDescent="0.2">
      <c r="A261" s="11" t="s">
        <v>195</v>
      </c>
      <c r="B261" s="11">
        <v>2</v>
      </c>
      <c r="C261" s="11">
        <v>2</v>
      </c>
      <c r="D261" s="11">
        <v>9</v>
      </c>
      <c r="E261" s="11">
        <v>1</v>
      </c>
      <c r="F261" s="11">
        <v>4</v>
      </c>
      <c r="G261" s="11">
        <v>0</v>
      </c>
      <c r="H261" s="11">
        <v>0</v>
      </c>
      <c r="I261" s="10"/>
      <c r="J261" s="7"/>
      <c r="K261" s="7"/>
      <c r="L261" s="7" t="s">
        <v>194</v>
      </c>
      <c r="M261" s="8"/>
      <c r="N261" s="7"/>
      <c r="O261" s="7"/>
      <c r="P261" s="6"/>
      <c r="Q261" s="5">
        <v>0</v>
      </c>
      <c r="R261" s="5">
        <v>0</v>
      </c>
      <c r="S261" s="5">
        <v>0</v>
      </c>
    </row>
    <row r="262" spans="1:19" x14ac:dyDescent="0.2">
      <c r="A262" s="11" t="s">
        <v>193</v>
      </c>
      <c r="B262" s="11">
        <v>2</v>
      </c>
      <c r="C262" s="11">
        <v>2</v>
      </c>
      <c r="D262" s="11">
        <v>9</v>
      </c>
      <c r="E262" s="11">
        <v>2</v>
      </c>
      <c r="F262" s="11">
        <v>0</v>
      </c>
      <c r="G262" s="11">
        <v>0</v>
      </c>
      <c r="H262" s="11">
        <v>0</v>
      </c>
      <c r="I262" s="10"/>
      <c r="J262" s="7"/>
      <c r="K262" s="7" t="s">
        <v>192</v>
      </c>
      <c r="L262" s="7"/>
      <c r="M262" s="8"/>
      <c r="N262" s="7"/>
      <c r="O262" s="7"/>
      <c r="P262" s="6"/>
      <c r="Q262" s="5">
        <v>0</v>
      </c>
      <c r="R262" s="5">
        <v>0</v>
      </c>
      <c r="S262" s="5">
        <v>0</v>
      </c>
    </row>
    <row r="263" spans="1:19" x14ac:dyDescent="0.2">
      <c r="A263" s="11" t="s">
        <v>191</v>
      </c>
      <c r="B263" s="11">
        <v>2</v>
      </c>
      <c r="C263" s="11">
        <v>2</v>
      </c>
      <c r="D263" s="11">
        <v>9</v>
      </c>
      <c r="E263" s="11">
        <v>3</v>
      </c>
      <c r="F263" s="11">
        <v>0</v>
      </c>
      <c r="G263" s="11">
        <v>0</v>
      </c>
      <c r="H263" s="11">
        <v>0</v>
      </c>
      <c r="I263" s="10"/>
      <c r="J263" s="7"/>
      <c r="K263" s="7" t="s">
        <v>190</v>
      </c>
      <c r="L263" s="7"/>
      <c r="M263" s="8"/>
      <c r="N263" s="7"/>
      <c r="O263" s="7"/>
      <c r="P263" s="6"/>
      <c r="Q263" s="5">
        <v>0</v>
      </c>
      <c r="R263" s="5">
        <v>0</v>
      </c>
      <c r="S263" s="5">
        <v>0</v>
      </c>
    </row>
    <row r="264" spans="1:19" x14ac:dyDescent="0.2">
      <c r="A264" s="11" t="s">
        <v>189</v>
      </c>
      <c r="B264" s="11">
        <v>2</v>
      </c>
      <c r="C264" s="11">
        <v>2</v>
      </c>
      <c r="D264" s="11">
        <v>9</v>
      </c>
      <c r="E264" s="11">
        <v>4</v>
      </c>
      <c r="F264" s="11">
        <v>0</v>
      </c>
      <c r="G264" s="11">
        <v>0</v>
      </c>
      <c r="H264" s="11">
        <v>0</v>
      </c>
      <c r="I264" s="10"/>
      <c r="J264" s="7"/>
      <c r="K264" s="7" t="s">
        <v>188</v>
      </c>
      <c r="L264" s="7"/>
      <c r="M264" s="8"/>
      <c r="N264" s="7"/>
      <c r="O264" s="7"/>
      <c r="P264" s="6"/>
      <c r="Q264" s="5">
        <v>0</v>
      </c>
      <c r="R264" s="5">
        <v>0</v>
      </c>
      <c r="S264" s="5">
        <v>0</v>
      </c>
    </row>
    <row r="265" spans="1:19" x14ac:dyDescent="0.2">
      <c r="A265" s="11" t="s">
        <v>187</v>
      </c>
      <c r="B265" s="11">
        <v>2</v>
      </c>
      <c r="C265" s="11">
        <v>2</v>
      </c>
      <c r="D265" s="11">
        <v>9</v>
      </c>
      <c r="E265" s="11">
        <v>5</v>
      </c>
      <c r="F265" s="11">
        <v>0</v>
      </c>
      <c r="G265" s="11">
        <v>0</v>
      </c>
      <c r="H265" s="11">
        <v>0</v>
      </c>
      <c r="I265" s="10"/>
      <c r="J265" s="7"/>
      <c r="K265" s="7" t="s">
        <v>186</v>
      </c>
      <c r="L265" s="7"/>
      <c r="M265" s="8"/>
      <c r="N265" s="7"/>
      <c r="O265" s="7"/>
      <c r="P265" s="6"/>
      <c r="Q265" s="5">
        <v>0</v>
      </c>
      <c r="R265" s="5">
        <v>0</v>
      </c>
      <c r="S265" s="5">
        <v>0</v>
      </c>
    </row>
    <row r="266" spans="1:19" x14ac:dyDescent="0.2">
      <c r="A266" s="11" t="s">
        <v>185</v>
      </c>
      <c r="B266" s="11">
        <v>2</v>
      </c>
      <c r="C266" s="11">
        <v>2</v>
      </c>
      <c r="D266" s="11">
        <v>9</v>
      </c>
      <c r="E266" s="11">
        <v>6</v>
      </c>
      <c r="F266" s="11">
        <v>0</v>
      </c>
      <c r="G266" s="11">
        <v>0</v>
      </c>
      <c r="H266" s="11">
        <v>0</v>
      </c>
      <c r="I266" s="10"/>
      <c r="J266" s="7"/>
      <c r="K266" s="7" t="s">
        <v>184</v>
      </c>
      <c r="L266" s="7"/>
      <c r="M266" s="8"/>
      <c r="N266" s="7"/>
      <c r="O266" s="7"/>
      <c r="P266" s="6"/>
      <c r="Q266" s="5">
        <v>0</v>
      </c>
      <c r="R266" s="5">
        <v>0</v>
      </c>
      <c r="S266" s="5">
        <v>0</v>
      </c>
    </row>
    <row r="267" spans="1:19" x14ac:dyDescent="0.2">
      <c r="A267" s="166" t="s">
        <v>183</v>
      </c>
      <c r="B267" s="166">
        <v>2</v>
      </c>
      <c r="C267" s="166">
        <v>6</v>
      </c>
      <c r="D267" s="166">
        <v>0</v>
      </c>
      <c r="E267" s="166">
        <v>0</v>
      </c>
      <c r="F267" s="166">
        <v>0</v>
      </c>
      <c r="G267" s="166">
        <v>0</v>
      </c>
      <c r="H267" s="166">
        <v>0</v>
      </c>
      <c r="I267" s="167"/>
      <c r="J267" s="163" t="s">
        <v>182</v>
      </c>
      <c r="K267" s="168"/>
      <c r="L267" s="168"/>
      <c r="M267" s="168"/>
      <c r="N267" s="195"/>
      <c r="O267" s="168"/>
      <c r="P267" s="169"/>
      <c r="Q267" s="165">
        <f t="shared" ref="Q267:S267" si="64">+Q268+Q286</f>
        <v>0</v>
      </c>
      <c r="R267" s="165">
        <f t="shared" si="64"/>
        <v>0</v>
      </c>
      <c r="S267" s="165">
        <f t="shared" si="64"/>
        <v>0</v>
      </c>
    </row>
    <row r="268" spans="1:19" x14ac:dyDescent="0.2">
      <c r="A268" s="166" t="s">
        <v>181</v>
      </c>
      <c r="B268" s="166">
        <v>2</v>
      </c>
      <c r="C268" s="166">
        <v>6</v>
      </c>
      <c r="D268" s="166">
        <v>1</v>
      </c>
      <c r="E268" s="166">
        <v>0</v>
      </c>
      <c r="F268" s="166">
        <v>0</v>
      </c>
      <c r="G268" s="166">
        <v>0</v>
      </c>
      <c r="H268" s="166">
        <v>0</v>
      </c>
      <c r="I268" s="167"/>
      <c r="J268" s="168"/>
      <c r="K268" s="168" t="s">
        <v>180</v>
      </c>
      <c r="L268" s="168"/>
      <c r="M268" s="168"/>
      <c r="N268" s="195"/>
      <c r="O268" s="168"/>
      <c r="P268" s="169"/>
      <c r="Q268" s="170">
        <f t="shared" ref="Q268:S268" si="65">+Q269+Q270+Q271+Q275+Q279+Q282+Q285</f>
        <v>0</v>
      </c>
      <c r="R268" s="170">
        <f t="shared" si="65"/>
        <v>0</v>
      </c>
      <c r="S268" s="170">
        <f t="shared" si="65"/>
        <v>0</v>
      </c>
    </row>
    <row r="269" spans="1:19" x14ac:dyDescent="0.2">
      <c r="A269" s="11" t="s">
        <v>179</v>
      </c>
      <c r="B269" s="11">
        <v>2</v>
      </c>
      <c r="C269" s="11">
        <v>6</v>
      </c>
      <c r="D269" s="11">
        <v>1</v>
      </c>
      <c r="E269" s="11">
        <v>3</v>
      </c>
      <c r="F269" s="11">
        <v>0</v>
      </c>
      <c r="G269" s="11">
        <v>0</v>
      </c>
      <c r="H269" s="11">
        <v>0</v>
      </c>
      <c r="I269" s="10"/>
      <c r="J269" s="7"/>
      <c r="K269" s="7"/>
      <c r="L269" s="7" t="s">
        <v>178</v>
      </c>
      <c r="M269" s="7"/>
      <c r="N269" s="12"/>
      <c r="O269" s="7"/>
      <c r="P269" s="6"/>
      <c r="Q269" s="5">
        <v>0</v>
      </c>
      <c r="R269" s="5">
        <v>0</v>
      </c>
      <c r="S269" s="5">
        <v>0</v>
      </c>
    </row>
    <row r="270" spans="1:19" x14ac:dyDescent="0.2">
      <c r="A270" s="11" t="s">
        <v>177</v>
      </c>
      <c r="B270" s="11">
        <v>2</v>
      </c>
      <c r="C270" s="11">
        <v>6</v>
      </c>
      <c r="D270" s="11">
        <v>1</v>
      </c>
      <c r="E270" s="11">
        <v>4</v>
      </c>
      <c r="F270" s="11">
        <v>0</v>
      </c>
      <c r="G270" s="11">
        <v>0</v>
      </c>
      <c r="H270" s="11">
        <v>0</v>
      </c>
      <c r="I270" s="10"/>
      <c r="J270" s="7"/>
      <c r="K270" s="7"/>
      <c r="L270" s="7" t="s">
        <v>176</v>
      </c>
      <c r="M270" s="7"/>
      <c r="N270" s="12"/>
      <c r="O270" s="7"/>
      <c r="P270" s="6"/>
      <c r="Q270" s="5">
        <v>0</v>
      </c>
      <c r="R270" s="5">
        <v>0</v>
      </c>
      <c r="S270" s="5">
        <v>0</v>
      </c>
    </row>
    <row r="271" spans="1:19" x14ac:dyDescent="0.2">
      <c r="A271" s="166" t="s">
        <v>175</v>
      </c>
      <c r="B271" s="166">
        <v>2</v>
      </c>
      <c r="C271" s="166">
        <v>6</v>
      </c>
      <c r="D271" s="166">
        <v>1</v>
      </c>
      <c r="E271" s="166">
        <v>6</v>
      </c>
      <c r="F271" s="166">
        <v>0</v>
      </c>
      <c r="G271" s="166">
        <v>0</v>
      </c>
      <c r="H271" s="166">
        <v>0</v>
      </c>
      <c r="I271" s="167"/>
      <c r="J271" s="168"/>
      <c r="K271" s="168"/>
      <c r="L271" s="168" t="s">
        <v>174</v>
      </c>
      <c r="M271" s="168"/>
      <c r="N271" s="195"/>
      <c r="O271" s="168"/>
      <c r="P271" s="169"/>
      <c r="Q271" s="170">
        <f t="shared" ref="Q271:S271" si="66">+Q272+Q273+Q274</f>
        <v>0</v>
      </c>
      <c r="R271" s="170">
        <f t="shared" si="66"/>
        <v>0</v>
      </c>
      <c r="S271" s="170">
        <f t="shared" si="66"/>
        <v>0</v>
      </c>
    </row>
    <row r="272" spans="1:19" x14ac:dyDescent="0.2">
      <c r="A272" s="11" t="s">
        <v>173</v>
      </c>
      <c r="B272" s="11">
        <v>2</v>
      </c>
      <c r="C272" s="11">
        <v>6</v>
      </c>
      <c r="D272" s="11">
        <v>1</v>
      </c>
      <c r="E272" s="11">
        <v>6</v>
      </c>
      <c r="F272" s="11">
        <v>1</v>
      </c>
      <c r="G272" s="11">
        <v>0</v>
      </c>
      <c r="H272" s="11">
        <v>0</v>
      </c>
      <c r="I272" s="10"/>
      <c r="J272" s="7"/>
      <c r="K272" s="7"/>
      <c r="L272" s="7"/>
      <c r="M272" s="7" t="s">
        <v>172</v>
      </c>
      <c r="N272" s="12"/>
      <c r="O272" s="7"/>
      <c r="P272" s="6"/>
      <c r="Q272" s="5">
        <v>0</v>
      </c>
      <c r="R272" s="5">
        <v>0</v>
      </c>
      <c r="S272" s="5">
        <v>0</v>
      </c>
    </row>
    <row r="273" spans="1:19" x14ac:dyDescent="0.2">
      <c r="A273" s="11" t="s">
        <v>171</v>
      </c>
      <c r="B273" s="11">
        <v>2</v>
      </c>
      <c r="C273" s="11">
        <v>6</v>
      </c>
      <c r="D273" s="11">
        <v>1</v>
      </c>
      <c r="E273" s="11">
        <v>6</v>
      </c>
      <c r="F273" s="11">
        <v>2</v>
      </c>
      <c r="G273" s="11">
        <v>0</v>
      </c>
      <c r="H273" s="11">
        <v>0</v>
      </c>
      <c r="I273" s="10"/>
      <c r="J273" s="7"/>
      <c r="K273" s="7"/>
      <c r="L273" s="7"/>
      <c r="M273" s="7" t="s">
        <v>170</v>
      </c>
      <c r="N273" s="12"/>
      <c r="O273" s="7"/>
      <c r="P273" s="6"/>
      <c r="Q273" s="5">
        <v>0</v>
      </c>
      <c r="R273" s="5">
        <v>0</v>
      </c>
      <c r="S273" s="5">
        <v>0</v>
      </c>
    </row>
    <row r="274" spans="1:19" x14ac:dyDescent="0.2">
      <c r="A274" s="11" t="s">
        <v>169</v>
      </c>
      <c r="B274" s="11">
        <v>2</v>
      </c>
      <c r="C274" s="11">
        <v>6</v>
      </c>
      <c r="D274" s="11">
        <v>1</v>
      </c>
      <c r="E274" s="11">
        <v>6</v>
      </c>
      <c r="F274" s="11">
        <v>50</v>
      </c>
      <c r="G274" s="11">
        <v>0</v>
      </c>
      <c r="H274" s="11">
        <v>0</v>
      </c>
      <c r="I274" s="10"/>
      <c r="J274" s="7"/>
      <c r="K274" s="7"/>
      <c r="L274" s="7"/>
      <c r="M274" s="7" t="s">
        <v>168</v>
      </c>
      <c r="N274" s="12"/>
      <c r="O274" s="7"/>
      <c r="P274" s="6"/>
      <c r="Q274" s="5">
        <v>0</v>
      </c>
      <c r="R274" s="5">
        <v>0</v>
      </c>
      <c r="S274" s="5">
        <v>0</v>
      </c>
    </row>
    <row r="275" spans="1:19" x14ac:dyDescent="0.2">
      <c r="A275" s="166" t="s">
        <v>167</v>
      </c>
      <c r="B275" s="166">
        <v>2</v>
      </c>
      <c r="C275" s="166">
        <v>6</v>
      </c>
      <c r="D275" s="166">
        <v>1</v>
      </c>
      <c r="E275" s="166">
        <v>7</v>
      </c>
      <c r="F275" s="166">
        <v>0</v>
      </c>
      <c r="G275" s="166">
        <v>0</v>
      </c>
      <c r="H275" s="166">
        <v>0</v>
      </c>
      <c r="I275" s="167"/>
      <c r="J275" s="168"/>
      <c r="K275" s="168"/>
      <c r="L275" s="168" t="s">
        <v>166</v>
      </c>
      <c r="M275" s="168"/>
      <c r="N275" s="195"/>
      <c r="O275" s="168"/>
      <c r="P275" s="169"/>
      <c r="Q275" s="170">
        <f t="shared" ref="Q275:S275" si="67">+Q276+Q277+Q278</f>
        <v>0</v>
      </c>
      <c r="R275" s="170">
        <f t="shared" si="67"/>
        <v>0</v>
      </c>
      <c r="S275" s="170">
        <f t="shared" si="67"/>
        <v>0</v>
      </c>
    </row>
    <row r="276" spans="1:19" x14ac:dyDescent="0.2">
      <c r="A276" s="11" t="s">
        <v>165</v>
      </c>
      <c r="B276" s="11">
        <v>2</v>
      </c>
      <c r="C276" s="11">
        <v>6</v>
      </c>
      <c r="D276" s="11">
        <v>1</v>
      </c>
      <c r="E276" s="11">
        <v>7</v>
      </c>
      <c r="F276" s="11">
        <v>1</v>
      </c>
      <c r="G276" s="11">
        <v>0</v>
      </c>
      <c r="H276" s="11">
        <v>0</v>
      </c>
      <c r="I276" s="10"/>
      <c r="J276" s="7"/>
      <c r="K276" s="7"/>
      <c r="L276" s="7"/>
      <c r="M276" s="7" t="s">
        <v>164</v>
      </c>
      <c r="N276" s="12"/>
      <c r="O276" s="7"/>
      <c r="P276" s="6"/>
      <c r="Q276" s="5">
        <v>0</v>
      </c>
      <c r="R276" s="5">
        <v>0</v>
      </c>
      <c r="S276" s="5">
        <v>0</v>
      </c>
    </row>
    <row r="277" spans="1:19" x14ac:dyDescent="0.2">
      <c r="A277" s="11" t="s">
        <v>163</v>
      </c>
      <c r="B277" s="11">
        <v>2</v>
      </c>
      <c r="C277" s="11">
        <v>6</v>
      </c>
      <c r="D277" s="11">
        <v>1</v>
      </c>
      <c r="E277" s="11">
        <v>7</v>
      </c>
      <c r="F277" s="11">
        <v>2</v>
      </c>
      <c r="G277" s="11">
        <v>0</v>
      </c>
      <c r="H277" s="11">
        <v>0</v>
      </c>
      <c r="I277" s="10"/>
      <c r="J277" s="7"/>
      <c r="K277" s="7"/>
      <c r="L277" s="7"/>
      <c r="M277" s="7" t="s">
        <v>162</v>
      </c>
      <c r="N277" s="12"/>
      <c r="O277" s="7"/>
      <c r="P277" s="6"/>
      <c r="Q277" s="5">
        <v>0</v>
      </c>
      <c r="R277" s="5">
        <v>0</v>
      </c>
      <c r="S277" s="5">
        <v>0</v>
      </c>
    </row>
    <row r="278" spans="1:19" x14ac:dyDescent="0.2">
      <c r="A278" s="11" t="s">
        <v>161</v>
      </c>
      <c r="B278" s="11">
        <v>2</v>
      </c>
      <c r="C278" s="11">
        <v>6</v>
      </c>
      <c r="D278" s="11">
        <v>1</v>
      </c>
      <c r="E278" s="11">
        <v>7</v>
      </c>
      <c r="F278" s="11">
        <v>3</v>
      </c>
      <c r="G278" s="11">
        <v>0</v>
      </c>
      <c r="H278" s="11">
        <v>0</v>
      </c>
      <c r="I278" s="10"/>
      <c r="J278" s="7"/>
      <c r="K278" s="7"/>
      <c r="L278" s="7"/>
      <c r="M278" s="7" t="s">
        <v>160</v>
      </c>
      <c r="N278" s="12"/>
      <c r="O278" s="7"/>
      <c r="P278" s="6"/>
      <c r="Q278" s="5">
        <v>0</v>
      </c>
      <c r="R278" s="5">
        <v>0</v>
      </c>
      <c r="S278" s="5">
        <v>0</v>
      </c>
    </row>
    <row r="279" spans="1:19" x14ac:dyDescent="0.2">
      <c r="A279" s="166" t="s">
        <v>159</v>
      </c>
      <c r="B279" s="166">
        <v>2</v>
      </c>
      <c r="C279" s="166">
        <v>6</v>
      </c>
      <c r="D279" s="166">
        <v>1</v>
      </c>
      <c r="E279" s="166">
        <v>8</v>
      </c>
      <c r="F279" s="166">
        <v>0</v>
      </c>
      <c r="G279" s="166">
        <v>0</v>
      </c>
      <c r="H279" s="166">
        <v>0</v>
      </c>
      <c r="I279" s="167"/>
      <c r="J279" s="168"/>
      <c r="K279" s="168"/>
      <c r="L279" s="168" t="s">
        <v>158</v>
      </c>
      <c r="M279" s="168"/>
      <c r="N279" s="195"/>
      <c r="O279" s="168"/>
      <c r="P279" s="169"/>
      <c r="Q279" s="170">
        <f t="shared" ref="Q279:S279" si="68">+Q280+Q281</f>
        <v>0</v>
      </c>
      <c r="R279" s="170">
        <f t="shared" si="68"/>
        <v>0</v>
      </c>
      <c r="S279" s="170">
        <f t="shared" si="68"/>
        <v>0</v>
      </c>
    </row>
    <row r="280" spans="1:19" x14ac:dyDescent="0.2">
      <c r="A280" s="11" t="s">
        <v>157</v>
      </c>
      <c r="B280" s="11">
        <v>2</v>
      </c>
      <c r="C280" s="11">
        <v>6</v>
      </c>
      <c r="D280" s="11">
        <v>1</v>
      </c>
      <c r="E280" s="11">
        <v>8</v>
      </c>
      <c r="F280" s="11">
        <v>1</v>
      </c>
      <c r="G280" s="11">
        <v>0</v>
      </c>
      <c r="H280" s="11">
        <v>0</v>
      </c>
      <c r="I280" s="10"/>
      <c r="J280" s="7"/>
      <c r="K280" s="7"/>
      <c r="L280" s="7"/>
      <c r="M280" s="7" t="s">
        <v>152</v>
      </c>
      <c r="N280" s="12"/>
      <c r="O280" s="7"/>
      <c r="P280" s="6"/>
      <c r="Q280" s="5">
        <v>0</v>
      </c>
      <c r="R280" s="5">
        <v>0</v>
      </c>
      <c r="S280" s="5">
        <v>0</v>
      </c>
    </row>
    <row r="281" spans="1:19" x14ac:dyDescent="0.2">
      <c r="A281" s="11" t="s">
        <v>156</v>
      </c>
      <c r="B281" s="11">
        <v>2</v>
      </c>
      <c r="C281" s="11">
        <v>6</v>
      </c>
      <c r="D281" s="11">
        <v>1</v>
      </c>
      <c r="E281" s="11">
        <v>8</v>
      </c>
      <c r="F281" s="11">
        <v>2</v>
      </c>
      <c r="G281" s="11">
        <v>0</v>
      </c>
      <c r="H281" s="11">
        <v>0</v>
      </c>
      <c r="I281" s="10"/>
      <c r="J281" s="7"/>
      <c r="K281" s="7"/>
      <c r="L281" s="7"/>
      <c r="M281" s="7" t="s">
        <v>150</v>
      </c>
      <c r="N281" s="12"/>
      <c r="O281" s="7"/>
      <c r="P281" s="6"/>
      <c r="Q281" s="5">
        <v>0</v>
      </c>
      <c r="R281" s="5">
        <v>0</v>
      </c>
      <c r="S281" s="5">
        <v>0</v>
      </c>
    </row>
    <row r="282" spans="1:19" x14ac:dyDescent="0.2">
      <c r="A282" s="166" t="s">
        <v>155</v>
      </c>
      <c r="B282" s="166">
        <v>2</v>
      </c>
      <c r="C282" s="166">
        <v>6</v>
      </c>
      <c r="D282" s="166">
        <v>1</v>
      </c>
      <c r="E282" s="166">
        <v>9</v>
      </c>
      <c r="F282" s="166">
        <v>0</v>
      </c>
      <c r="G282" s="166">
        <v>0</v>
      </c>
      <c r="H282" s="166">
        <v>0</v>
      </c>
      <c r="I282" s="167"/>
      <c r="J282" s="168"/>
      <c r="K282" s="168"/>
      <c r="L282" s="168" t="s">
        <v>154</v>
      </c>
      <c r="M282" s="168"/>
      <c r="N282" s="195"/>
      <c r="O282" s="168"/>
      <c r="P282" s="169"/>
      <c r="Q282" s="170">
        <f t="shared" ref="Q282:S282" si="69">+Q283+Q284</f>
        <v>0</v>
      </c>
      <c r="R282" s="170">
        <f t="shared" si="69"/>
        <v>0</v>
      </c>
      <c r="S282" s="170">
        <f t="shared" si="69"/>
        <v>0</v>
      </c>
    </row>
    <row r="283" spans="1:19" x14ac:dyDescent="0.2">
      <c r="A283" s="11" t="s">
        <v>153</v>
      </c>
      <c r="B283" s="11">
        <v>2</v>
      </c>
      <c r="C283" s="11">
        <v>6</v>
      </c>
      <c r="D283" s="11">
        <v>1</v>
      </c>
      <c r="E283" s="11">
        <v>9</v>
      </c>
      <c r="F283" s="11">
        <v>1</v>
      </c>
      <c r="G283" s="11">
        <v>0</v>
      </c>
      <c r="H283" s="11">
        <v>0</v>
      </c>
      <c r="I283" s="10"/>
      <c r="J283" s="7"/>
      <c r="K283" s="7"/>
      <c r="L283" s="7"/>
      <c r="M283" s="7" t="s">
        <v>152</v>
      </c>
      <c r="N283" s="12"/>
      <c r="O283" s="7"/>
      <c r="P283" s="6"/>
      <c r="Q283" s="5">
        <v>0</v>
      </c>
      <c r="R283" s="5">
        <v>0</v>
      </c>
      <c r="S283" s="5">
        <v>0</v>
      </c>
    </row>
    <row r="284" spans="1:19" x14ac:dyDescent="0.2">
      <c r="A284" s="11" t="s">
        <v>151</v>
      </c>
      <c r="B284" s="11">
        <v>2</v>
      </c>
      <c r="C284" s="11">
        <v>6</v>
      </c>
      <c r="D284" s="11">
        <v>1</v>
      </c>
      <c r="E284" s="11">
        <v>9</v>
      </c>
      <c r="F284" s="11">
        <v>2</v>
      </c>
      <c r="G284" s="11">
        <v>0</v>
      </c>
      <c r="H284" s="11">
        <v>0</v>
      </c>
      <c r="I284" s="10"/>
      <c r="J284" s="7"/>
      <c r="K284" s="7"/>
      <c r="L284" s="7"/>
      <c r="M284" s="7" t="s">
        <v>150</v>
      </c>
      <c r="N284" s="12"/>
      <c r="O284" s="7"/>
      <c r="P284" s="6"/>
      <c r="Q284" s="5">
        <v>0</v>
      </c>
      <c r="R284" s="5">
        <v>0</v>
      </c>
      <c r="S284" s="5">
        <v>0</v>
      </c>
    </row>
    <row r="285" spans="1:19" x14ac:dyDescent="0.2">
      <c r="A285" s="11" t="s">
        <v>149</v>
      </c>
      <c r="B285" s="11">
        <v>2</v>
      </c>
      <c r="C285" s="11">
        <v>6</v>
      </c>
      <c r="D285" s="11">
        <v>1</v>
      </c>
      <c r="E285" s="11">
        <v>50</v>
      </c>
      <c r="F285" s="11">
        <v>0</v>
      </c>
      <c r="G285" s="11">
        <v>0</v>
      </c>
      <c r="H285" s="11">
        <v>0</v>
      </c>
      <c r="I285" s="10"/>
      <c r="J285" s="7"/>
      <c r="K285" s="7"/>
      <c r="L285" s="7" t="s">
        <v>148</v>
      </c>
      <c r="M285" s="7"/>
      <c r="N285" s="12"/>
      <c r="O285" s="7"/>
      <c r="P285" s="6"/>
      <c r="Q285" s="5">
        <v>0</v>
      </c>
      <c r="R285" s="5">
        <v>0</v>
      </c>
      <c r="S285" s="5">
        <v>0</v>
      </c>
    </row>
    <row r="286" spans="1:19" x14ac:dyDescent="0.2">
      <c r="A286" s="166" t="s">
        <v>147</v>
      </c>
      <c r="B286" s="166">
        <v>2</v>
      </c>
      <c r="C286" s="166">
        <v>6</v>
      </c>
      <c r="D286" s="166">
        <v>2</v>
      </c>
      <c r="E286" s="166">
        <v>0</v>
      </c>
      <c r="F286" s="166">
        <v>0</v>
      </c>
      <c r="G286" s="166">
        <v>0</v>
      </c>
      <c r="H286" s="166">
        <v>0</v>
      </c>
      <c r="I286" s="167"/>
      <c r="J286" s="168"/>
      <c r="K286" s="168" t="s">
        <v>146</v>
      </c>
      <c r="L286" s="168"/>
      <c r="M286" s="168"/>
      <c r="N286" s="195"/>
      <c r="O286" s="168"/>
      <c r="P286" s="169"/>
      <c r="Q286" s="170">
        <f t="shared" ref="Q286:S286" si="70">+Q287+Q290</f>
        <v>0</v>
      </c>
      <c r="R286" s="170">
        <f t="shared" si="70"/>
        <v>0</v>
      </c>
      <c r="S286" s="170">
        <f t="shared" si="70"/>
        <v>0</v>
      </c>
    </row>
    <row r="287" spans="1:19" x14ac:dyDescent="0.2">
      <c r="A287" s="166" t="s">
        <v>145</v>
      </c>
      <c r="B287" s="166">
        <v>2</v>
      </c>
      <c r="C287" s="166">
        <v>6</v>
      </c>
      <c r="D287" s="166">
        <v>2</v>
      </c>
      <c r="E287" s="166">
        <v>2</v>
      </c>
      <c r="F287" s="166">
        <v>0</v>
      </c>
      <c r="G287" s="166">
        <v>0</v>
      </c>
      <c r="H287" s="166">
        <v>0</v>
      </c>
      <c r="I287" s="167"/>
      <c r="J287" s="168"/>
      <c r="K287" s="168"/>
      <c r="L287" s="168" t="s">
        <v>144</v>
      </c>
      <c r="M287" s="168"/>
      <c r="N287" s="195"/>
      <c r="O287" s="168"/>
      <c r="P287" s="169"/>
      <c r="Q287" s="170">
        <f t="shared" ref="Q287:S287" si="71">+Q288+Q289</f>
        <v>0</v>
      </c>
      <c r="R287" s="170">
        <f t="shared" si="71"/>
        <v>0</v>
      </c>
      <c r="S287" s="170">
        <f t="shared" si="71"/>
        <v>0</v>
      </c>
    </row>
    <row r="288" spans="1:19" x14ac:dyDescent="0.2">
      <c r="A288" s="11" t="s">
        <v>143</v>
      </c>
      <c r="B288" s="11">
        <v>2</v>
      </c>
      <c r="C288" s="11">
        <v>6</v>
      </c>
      <c r="D288" s="11">
        <v>2</v>
      </c>
      <c r="E288" s="11">
        <v>2</v>
      </c>
      <c r="F288" s="11">
        <v>1</v>
      </c>
      <c r="G288" s="11">
        <v>0</v>
      </c>
      <c r="H288" s="11">
        <v>0</v>
      </c>
      <c r="I288" s="10"/>
      <c r="J288" s="7"/>
      <c r="K288" s="7"/>
      <c r="L288" s="7"/>
      <c r="M288" s="7" t="s">
        <v>138</v>
      </c>
      <c r="N288" s="12"/>
      <c r="O288" s="7"/>
      <c r="P288" s="6"/>
      <c r="Q288" s="5">
        <v>0</v>
      </c>
      <c r="R288" s="5">
        <v>0</v>
      </c>
      <c r="S288" s="5">
        <v>0</v>
      </c>
    </row>
    <row r="289" spans="1:19" x14ac:dyDescent="0.2">
      <c r="A289" s="11" t="s">
        <v>142</v>
      </c>
      <c r="B289" s="11">
        <v>2</v>
      </c>
      <c r="C289" s="11">
        <v>6</v>
      </c>
      <c r="D289" s="11">
        <v>2</v>
      </c>
      <c r="E289" s="11">
        <v>2</v>
      </c>
      <c r="F289" s="11">
        <v>2</v>
      </c>
      <c r="G289" s="11">
        <v>0</v>
      </c>
      <c r="H289" s="11">
        <v>0</v>
      </c>
      <c r="I289" s="10"/>
      <c r="J289" s="7"/>
      <c r="K289" s="7"/>
      <c r="L289" s="7"/>
      <c r="M289" s="7" t="s">
        <v>136</v>
      </c>
      <c r="N289" s="12"/>
      <c r="O289" s="7"/>
      <c r="P289" s="6"/>
      <c r="Q289" s="5">
        <v>0</v>
      </c>
      <c r="R289" s="5">
        <v>0</v>
      </c>
      <c r="S289" s="5">
        <v>0</v>
      </c>
    </row>
    <row r="290" spans="1:19" x14ac:dyDescent="0.2">
      <c r="A290" s="166" t="s">
        <v>141</v>
      </c>
      <c r="B290" s="166">
        <v>2</v>
      </c>
      <c r="C290" s="166">
        <v>6</v>
      </c>
      <c r="D290" s="166">
        <v>2</v>
      </c>
      <c r="E290" s="166">
        <v>3</v>
      </c>
      <c r="F290" s="166">
        <v>0</v>
      </c>
      <c r="G290" s="166">
        <v>0</v>
      </c>
      <c r="H290" s="166">
        <v>0</v>
      </c>
      <c r="I290" s="167"/>
      <c r="J290" s="168"/>
      <c r="K290" s="168"/>
      <c r="L290" s="168" t="s">
        <v>140</v>
      </c>
      <c r="M290" s="168"/>
      <c r="N290" s="195"/>
      <c r="O290" s="168"/>
      <c r="P290" s="169"/>
      <c r="Q290" s="170">
        <f t="shared" ref="Q290:S290" si="72">+Q291+Q292</f>
        <v>0</v>
      </c>
      <c r="R290" s="170">
        <f t="shared" si="72"/>
        <v>0</v>
      </c>
      <c r="S290" s="170">
        <f t="shared" si="72"/>
        <v>0</v>
      </c>
    </row>
    <row r="291" spans="1:19" x14ac:dyDescent="0.2">
      <c r="A291" s="11" t="s">
        <v>139</v>
      </c>
      <c r="B291" s="11">
        <v>2</v>
      </c>
      <c r="C291" s="11">
        <v>6</v>
      </c>
      <c r="D291" s="11">
        <v>2</v>
      </c>
      <c r="E291" s="11">
        <v>3</v>
      </c>
      <c r="F291" s="11">
        <v>1</v>
      </c>
      <c r="G291" s="11">
        <v>0</v>
      </c>
      <c r="H291" s="11">
        <v>0</v>
      </c>
      <c r="I291" s="10"/>
      <c r="J291" s="7"/>
      <c r="K291" s="7"/>
      <c r="L291" s="7"/>
      <c r="M291" s="7" t="s">
        <v>138</v>
      </c>
      <c r="N291" s="12"/>
      <c r="O291" s="7"/>
      <c r="P291" s="6"/>
      <c r="Q291" s="5">
        <v>0</v>
      </c>
      <c r="R291" s="5">
        <v>0</v>
      </c>
      <c r="S291" s="5">
        <v>0</v>
      </c>
    </row>
    <row r="292" spans="1:19" x14ac:dyDescent="0.2">
      <c r="A292" s="11" t="s">
        <v>137</v>
      </c>
      <c r="B292" s="11">
        <v>2</v>
      </c>
      <c r="C292" s="11">
        <v>6</v>
      </c>
      <c r="D292" s="11">
        <v>2</v>
      </c>
      <c r="E292" s="11">
        <v>3</v>
      </c>
      <c r="F292" s="11">
        <v>2</v>
      </c>
      <c r="G292" s="11">
        <v>0</v>
      </c>
      <c r="H292" s="11">
        <v>0</v>
      </c>
      <c r="I292" s="10"/>
      <c r="J292" s="7"/>
      <c r="K292" s="7"/>
      <c r="L292" s="7"/>
      <c r="M292" s="7" t="s">
        <v>136</v>
      </c>
      <c r="N292" s="12"/>
      <c r="O292" s="7"/>
      <c r="P292" s="6"/>
      <c r="Q292" s="5">
        <v>0</v>
      </c>
      <c r="R292" s="5">
        <v>0</v>
      </c>
      <c r="S292" s="5">
        <v>0</v>
      </c>
    </row>
    <row r="293" spans="1:19" x14ac:dyDescent="0.2">
      <c r="A293" s="161" t="s">
        <v>135</v>
      </c>
      <c r="B293" s="161">
        <v>2</v>
      </c>
      <c r="C293" s="161">
        <v>5</v>
      </c>
      <c r="D293" s="161">
        <v>0</v>
      </c>
      <c r="E293" s="161">
        <v>0</v>
      </c>
      <c r="F293" s="161">
        <v>0</v>
      </c>
      <c r="G293" s="161">
        <v>0</v>
      </c>
      <c r="H293" s="161">
        <v>0</v>
      </c>
      <c r="I293" s="167"/>
      <c r="J293" s="163" t="s">
        <v>134</v>
      </c>
      <c r="K293" s="168"/>
      <c r="L293" s="168"/>
      <c r="M293" s="168"/>
      <c r="N293" s="168"/>
      <c r="O293" s="168"/>
      <c r="P293" s="169"/>
      <c r="Q293" s="165">
        <f t="shared" ref="Q293:S293" si="73">+Q294</f>
        <v>0</v>
      </c>
      <c r="R293" s="165">
        <f t="shared" si="73"/>
        <v>0</v>
      </c>
      <c r="S293" s="165">
        <f t="shared" si="73"/>
        <v>0</v>
      </c>
    </row>
    <row r="294" spans="1:19" x14ac:dyDescent="0.2">
      <c r="A294" s="166" t="s">
        <v>133</v>
      </c>
      <c r="B294" s="166">
        <v>2</v>
      </c>
      <c r="C294" s="166">
        <v>5</v>
      </c>
      <c r="D294" s="166">
        <v>1</v>
      </c>
      <c r="E294" s="166">
        <v>0</v>
      </c>
      <c r="F294" s="166">
        <v>0</v>
      </c>
      <c r="G294" s="166">
        <v>0</v>
      </c>
      <c r="H294" s="166">
        <v>0</v>
      </c>
      <c r="I294" s="167"/>
      <c r="J294" s="168"/>
      <c r="K294" s="168" t="s">
        <v>132</v>
      </c>
      <c r="L294" s="168"/>
      <c r="M294" s="168"/>
      <c r="N294" s="171"/>
      <c r="O294" s="168"/>
      <c r="P294" s="169"/>
      <c r="Q294" s="170">
        <f t="shared" ref="Q294:S294" si="74">+Q295+Q296</f>
        <v>0</v>
      </c>
      <c r="R294" s="170">
        <f t="shared" si="74"/>
        <v>0</v>
      </c>
      <c r="S294" s="170">
        <f t="shared" si="74"/>
        <v>0</v>
      </c>
    </row>
    <row r="295" spans="1:19" x14ac:dyDescent="0.2">
      <c r="A295" s="11" t="s">
        <v>131</v>
      </c>
      <c r="B295" s="11">
        <v>2</v>
      </c>
      <c r="C295" s="11">
        <v>5</v>
      </c>
      <c r="D295" s="11">
        <v>1</v>
      </c>
      <c r="E295" s="11">
        <v>1</v>
      </c>
      <c r="F295" s="11">
        <v>0</v>
      </c>
      <c r="G295" s="11">
        <v>0</v>
      </c>
      <c r="H295" s="11">
        <v>0</v>
      </c>
      <c r="I295" s="10"/>
      <c r="J295" s="7"/>
      <c r="K295" s="7"/>
      <c r="L295" s="7" t="s">
        <v>130</v>
      </c>
      <c r="M295" s="7"/>
      <c r="N295" s="7"/>
      <c r="O295" s="7"/>
      <c r="P295" s="6"/>
      <c r="Q295" s="5">
        <v>0</v>
      </c>
      <c r="R295" s="5">
        <v>0</v>
      </c>
      <c r="S295" s="5">
        <v>0</v>
      </c>
    </row>
    <row r="296" spans="1:19" x14ac:dyDescent="0.2">
      <c r="A296" s="11" t="s">
        <v>129</v>
      </c>
      <c r="B296" s="11">
        <v>2</v>
      </c>
      <c r="C296" s="11">
        <v>5</v>
      </c>
      <c r="D296" s="11">
        <v>1</v>
      </c>
      <c r="E296" s="11">
        <v>2</v>
      </c>
      <c r="F296" s="11">
        <v>0</v>
      </c>
      <c r="G296" s="11">
        <v>0</v>
      </c>
      <c r="H296" s="11">
        <v>0</v>
      </c>
      <c r="I296" s="10"/>
      <c r="J296" s="7"/>
      <c r="K296" s="7"/>
      <c r="L296" s="7" t="s">
        <v>128</v>
      </c>
      <c r="M296" s="7"/>
      <c r="N296" s="8"/>
      <c r="O296" s="7"/>
      <c r="P296" s="6"/>
      <c r="Q296" s="5">
        <v>0</v>
      </c>
      <c r="R296" s="5">
        <v>0</v>
      </c>
      <c r="S296" s="5">
        <v>0</v>
      </c>
    </row>
    <row r="297" spans="1:19" x14ac:dyDescent="0.2">
      <c r="A297" s="161" t="s">
        <v>127</v>
      </c>
      <c r="B297" s="161">
        <v>3</v>
      </c>
      <c r="C297" s="161">
        <v>0</v>
      </c>
      <c r="D297" s="161">
        <v>0</v>
      </c>
      <c r="E297" s="161">
        <v>0</v>
      </c>
      <c r="F297" s="161">
        <v>0</v>
      </c>
      <c r="G297" s="161">
        <v>0</v>
      </c>
      <c r="H297" s="161">
        <v>0</v>
      </c>
      <c r="I297" s="162" t="s">
        <v>126</v>
      </c>
      <c r="J297" s="168"/>
      <c r="K297" s="168"/>
      <c r="L297" s="168"/>
      <c r="M297" s="168"/>
      <c r="N297" s="168"/>
      <c r="O297" s="168"/>
      <c r="P297" s="169"/>
      <c r="Q297" s="165">
        <v>0</v>
      </c>
      <c r="R297" s="165">
        <v>0</v>
      </c>
      <c r="S297" s="165">
        <v>0</v>
      </c>
    </row>
    <row r="298" spans="1:19" x14ac:dyDescent="0.2">
      <c r="A298" s="161" t="s">
        <v>125</v>
      </c>
      <c r="B298" s="161">
        <v>3</v>
      </c>
      <c r="C298" s="161">
        <v>1</v>
      </c>
      <c r="D298" s="161">
        <v>0</v>
      </c>
      <c r="E298" s="161">
        <v>0</v>
      </c>
      <c r="F298" s="161">
        <v>0</v>
      </c>
      <c r="G298" s="161">
        <v>0</v>
      </c>
      <c r="H298" s="161">
        <v>0</v>
      </c>
      <c r="I298" s="167"/>
      <c r="J298" s="163" t="s">
        <v>124</v>
      </c>
      <c r="K298" s="168"/>
      <c r="L298" s="168"/>
      <c r="M298" s="168"/>
      <c r="N298" s="168"/>
      <c r="O298" s="168"/>
      <c r="P298" s="169"/>
      <c r="Q298" s="165">
        <f t="shared" ref="Q298:S298" si="75">+Q299+Q302</f>
        <v>964712711</v>
      </c>
      <c r="R298" s="165">
        <f t="shared" si="75"/>
        <v>961822806</v>
      </c>
      <c r="S298" s="165">
        <f t="shared" si="75"/>
        <v>890238224</v>
      </c>
    </row>
    <row r="299" spans="1:19" x14ac:dyDescent="0.2">
      <c r="A299" s="166" t="s">
        <v>123</v>
      </c>
      <c r="B299" s="166">
        <v>3</v>
      </c>
      <c r="C299" s="166">
        <v>1</v>
      </c>
      <c r="D299" s="166">
        <v>1</v>
      </c>
      <c r="E299" s="166">
        <v>0</v>
      </c>
      <c r="F299" s="166">
        <v>0</v>
      </c>
      <c r="G299" s="166">
        <v>0</v>
      </c>
      <c r="H299" s="166">
        <v>0</v>
      </c>
      <c r="I299" s="167"/>
      <c r="J299" s="168"/>
      <c r="K299" s="168" t="s">
        <v>116</v>
      </c>
      <c r="L299" s="168"/>
      <c r="M299" s="168"/>
      <c r="N299" s="168"/>
      <c r="O299" s="168"/>
      <c r="P299" s="169"/>
      <c r="Q299" s="170">
        <f t="shared" ref="Q299:S299" si="76">+Q300+Q301</f>
        <v>964712711</v>
      </c>
      <c r="R299" s="170">
        <f t="shared" si="76"/>
        <v>961822806</v>
      </c>
      <c r="S299" s="170">
        <f t="shared" si="76"/>
        <v>890238224</v>
      </c>
    </row>
    <row r="300" spans="1:19" x14ac:dyDescent="0.2">
      <c r="A300" s="11" t="s">
        <v>122</v>
      </c>
      <c r="B300" s="11">
        <v>3</v>
      </c>
      <c r="C300" s="11">
        <v>1</v>
      </c>
      <c r="D300" s="11">
        <v>1</v>
      </c>
      <c r="E300" s="11">
        <v>1</v>
      </c>
      <c r="F300" s="11">
        <v>0</v>
      </c>
      <c r="G300" s="11">
        <v>0</v>
      </c>
      <c r="H300" s="11">
        <v>0</v>
      </c>
      <c r="I300" s="10"/>
      <c r="J300" s="7"/>
      <c r="K300" s="7"/>
      <c r="L300" s="7" t="s">
        <v>114</v>
      </c>
      <c r="M300" s="7"/>
      <c r="N300" s="7"/>
      <c r="O300" s="7"/>
      <c r="P300" s="6"/>
      <c r="Q300" s="5">
        <v>964712711</v>
      </c>
      <c r="R300" s="5">
        <f>+Q304</f>
        <v>961822806</v>
      </c>
      <c r="S300" s="5">
        <f>+R304</f>
        <v>890238224</v>
      </c>
    </row>
    <row r="301" spans="1:19" x14ac:dyDescent="0.2">
      <c r="A301" s="11" t="s">
        <v>121</v>
      </c>
      <c r="B301" s="11">
        <v>3</v>
      </c>
      <c r="C301" s="11">
        <v>1</v>
      </c>
      <c r="D301" s="11">
        <v>1</v>
      </c>
      <c r="E301" s="11">
        <v>2</v>
      </c>
      <c r="F301" s="11">
        <v>0</v>
      </c>
      <c r="G301" s="11">
        <v>0</v>
      </c>
      <c r="H301" s="11">
        <v>0</v>
      </c>
      <c r="I301" s="10"/>
      <c r="J301" s="7"/>
      <c r="K301" s="7"/>
      <c r="L301" s="7" t="s">
        <v>112</v>
      </c>
      <c r="M301" s="7"/>
      <c r="N301" s="7"/>
      <c r="O301" s="7"/>
      <c r="P301" s="6"/>
      <c r="Q301" s="5">
        <v>0</v>
      </c>
      <c r="R301" s="5">
        <v>0</v>
      </c>
      <c r="S301" s="5">
        <v>0</v>
      </c>
    </row>
    <row r="302" spans="1:19" x14ac:dyDescent="0.2">
      <c r="A302" s="11" t="s">
        <v>120</v>
      </c>
      <c r="B302" s="11">
        <v>3</v>
      </c>
      <c r="C302" s="11">
        <v>1</v>
      </c>
      <c r="D302" s="11">
        <v>2</v>
      </c>
      <c r="E302" s="11">
        <v>0</v>
      </c>
      <c r="F302" s="11">
        <v>0</v>
      </c>
      <c r="G302" s="11">
        <v>0</v>
      </c>
      <c r="H302" s="11">
        <v>0</v>
      </c>
      <c r="I302" s="10"/>
      <c r="J302" s="7"/>
      <c r="K302" s="7" t="s">
        <v>110</v>
      </c>
      <c r="L302" s="7"/>
      <c r="M302" s="7"/>
      <c r="N302" s="7"/>
      <c r="O302" s="7"/>
      <c r="P302" s="6"/>
      <c r="Q302" s="5">
        <v>0</v>
      </c>
      <c r="R302" s="5">
        <v>0</v>
      </c>
      <c r="S302" s="5">
        <v>0</v>
      </c>
    </row>
    <row r="303" spans="1:19" x14ac:dyDescent="0.2">
      <c r="A303" s="161" t="s">
        <v>119</v>
      </c>
      <c r="B303" s="161">
        <v>3</v>
      </c>
      <c r="C303" s="161">
        <v>2</v>
      </c>
      <c r="D303" s="161">
        <v>0</v>
      </c>
      <c r="E303" s="161">
        <v>0</v>
      </c>
      <c r="F303" s="161">
        <v>0</v>
      </c>
      <c r="G303" s="161">
        <v>0</v>
      </c>
      <c r="H303" s="161">
        <v>0</v>
      </c>
      <c r="I303" s="167"/>
      <c r="J303" s="163" t="s">
        <v>118</v>
      </c>
      <c r="K303" s="168"/>
      <c r="L303" s="168"/>
      <c r="M303" s="168"/>
      <c r="N303" s="168"/>
      <c r="O303" s="168"/>
      <c r="P303" s="169"/>
      <c r="Q303" s="165">
        <f t="shared" ref="Q303:S303" si="77">Q304+Q307</f>
        <v>961822806</v>
      </c>
      <c r="R303" s="165">
        <f t="shared" si="77"/>
        <v>890238224</v>
      </c>
      <c r="S303" s="165">
        <f t="shared" si="77"/>
        <v>1112137218.3800001</v>
      </c>
    </row>
    <row r="304" spans="1:19" x14ac:dyDescent="0.2">
      <c r="A304" s="166" t="s">
        <v>117</v>
      </c>
      <c r="B304" s="166">
        <v>3</v>
      </c>
      <c r="C304" s="166">
        <v>2</v>
      </c>
      <c r="D304" s="166">
        <v>1</v>
      </c>
      <c r="E304" s="166">
        <v>0</v>
      </c>
      <c r="F304" s="166">
        <v>0</v>
      </c>
      <c r="G304" s="166">
        <v>0</v>
      </c>
      <c r="H304" s="166">
        <v>0</v>
      </c>
      <c r="I304" s="167"/>
      <c r="J304" s="168"/>
      <c r="K304" s="168" t="s">
        <v>116</v>
      </c>
      <c r="L304" s="168"/>
      <c r="M304" s="168"/>
      <c r="N304" s="168"/>
      <c r="O304" s="168"/>
      <c r="P304" s="169"/>
      <c r="Q304" s="170">
        <f t="shared" ref="Q304:S304" si="78">Q305+Q306</f>
        <v>961822806</v>
      </c>
      <c r="R304" s="170">
        <f t="shared" si="78"/>
        <v>890238224</v>
      </c>
      <c r="S304" s="170">
        <f t="shared" si="78"/>
        <v>1112137218.3800001</v>
      </c>
    </row>
    <row r="305" spans="1:19" x14ac:dyDescent="0.2">
      <c r="A305" s="11" t="s">
        <v>115</v>
      </c>
      <c r="B305" s="11">
        <v>3</v>
      </c>
      <c r="C305" s="11">
        <v>2</v>
      </c>
      <c r="D305" s="11">
        <v>1</v>
      </c>
      <c r="E305" s="11">
        <v>1</v>
      </c>
      <c r="F305" s="11">
        <v>0</v>
      </c>
      <c r="G305" s="11">
        <v>0</v>
      </c>
      <c r="H305" s="11">
        <v>0</v>
      </c>
      <c r="I305" s="10"/>
      <c r="J305" s="7"/>
      <c r="K305" s="7"/>
      <c r="L305" s="7" t="s">
        <v>114</v>
      </c>
      <c r="M305" s="7"/>
      <c r="N305" s="7"/>
      <c r="O305" s="7"/>
      <c r="P305" s="6"/>
      <c r="Q305" s="5">
        <f>+Q300+Q341</f>
        <v>961822806</v>
      </c>
      <c r="R305" s="5">
        <f>+R300+R341</f>
        <v>890238224</v>
      </c>
      <c r="S305" s="196">
        <v>1112137218.3800001</v>
      </c>
    </row>
    <row r="306" spans="1:19" x14ac:dyDescent="0.2">
      <c r="A306" s="11" t="s">
        <v>113</v>
      </c>
      <c r="B306" s="11">
        <v>3</v>
      </c>
      <c r="C306" s="11">
        <v>2</v>
      </c>
      <c r="D306" s="11">
        <v>1</v>
      </c>
      <c r="E306" s="11">
        <v>2</v>
      </c>
      <c r="F306" s="11">
        <v>0</v>
      </c>
      <c r="G306" s="11">
        <v>0</v>
      </c>
      <c r="H306" s="11">
        <v>0</v>
      </c>
      <c r="I306" s="10"/>
      <c r="J306" s="7"/>
      <c r="K306" s="7"/>
      <c r="L306" s="7" t="s">
        <v>112</v>
      </c>
      <c r="M306" s="7"/>
      <c r="N306" s="7"/>
      <c r="O306" s="7"/>
      <c r="P306" s="6"/>
      <c r="Q306" s="5">
        <v>0</v>
      </c>
      <c r="R306" s="5">
        <v>0</v>
      </c>
      <c r="S306" s="5">
        <v>0</v>
      </c>
    </row>
    <row r="307" spans="1:19" x14ac:dyDescent="0.2">
      <c r="A307" s="11" t="s">
        <v>111</v>
      </c>
      <c r="B307" s="11">
        <v>3</v>
      </c>
      <c r="C307" s="11">
        <v>2</v>
      </c>
      <c r="D307" s="11">
        <v>2</v>
      </c>
      <c r="E307" s="11">
        <v>0</v>
      </c>
      <c r="F307" s="11">
        <v>0</v>
      </c>
      <c r="G307" s="11">
        <v>0</v>
      </c>
      <c r="H307" s="11">
        <v>0</v>
      </c>
      <c r="I307" s="10"/>
      <c r="J307" s="7"/>
      <c r="K307" s="7" t="s">
        <v>110</v>
      </c>
      <c r="L307" s="7"/>
      <c r="M307" s="7"/>
      <c r="N307" s="7"/>
      <c r="O307" s="7"/>
      <c r="P307" s="6"/>
      <c r="Q307" s="5">
        <v>0</v>
      </c>
      <c r="R307" s="5">
        <v>0</v>
      </c>
      <c r="S307" s="5">
        <v>0</v>
      </c>
    </row>
    <row r="308" spans="1:19" x14ac:dyDescent="0.2">
      <c r="A308" s="161" t="s">
        <v>109</v>
      </c>
      <c r="B308" s="161">
        <v>4</v>
      </c>
      <c r="C308" s="161">
        <v>0</v>
      </c>
      <c r="D308" s="161">
        <v>0</v>
      </c>
      <c r="E308" s="161">
        <v>0</v>
      </c>
      <c r="F308" s="161">
        <v>0</v>
      </c>
      <c r="G308" s="161">
        <v>0</v>
      </c>
      <c r="H308" s="161">
        <v>0</v>
      </c>
      <c r="I308" s="162" t="s">
        <v>108</v>
      </c>
      <c r="J308" s="168"/>
      <c r="K308" s="168"/>
      <c r="L308" s="168"/>
      <c r="M308" s="168"/>
      <c r="N308" s="168"/>
      <c r="O308" s="168"/>
      <c r="P308" s="169"/>
      <c r="Q308" s="165">
        <v>0</v>
      </c>
      <c r="R308" s="165">
        <v>0</v>
      </c>
      <c r="S308" s="165">
        <v>0</v>
      </c>
    </row>
    <row r="309" spans="1:19" x14ac:dyDescent="0.2">
      <c r="A309" s="161" t="s">
        <v>107</v>
      </c>
      <c r="B309" s="161">
        <v>4</v>
      </c>
      <c r="C309" s="161">
        <v>1</v>
      </c>
      <c r="D309" s="161">
        <v>1</v>
      </c>
      <c r="E309" s="161">
        <v>0</v>
      </c>
      <c r="F309" s="161">
        <v>0</v>
      </c>
      <c r="G309" s="161">
        <v>0</v>
      </c>
      <c r="H309" s="161">
        <v>0</v>
      </c>
      <c r="I309" s="167"/>
      <c r="J309" s="163" t="s">
        <v>106</v>
      </c>
      <c r="K309" s="171"/>
      <c r="L309" s="168"/>
      <c r="M309" s="168"/>
      <c r="N309" s="168"/>
      <c r="O309" s="168"/>
      <c r="P309" s="169"/>
      <c r="Q309" s="165">
        <f t="shared" ref="Q309:S309" si="79">+Q310+Q311</f>
        <v>0</v>
      </c>
      <c r="R309" s="165">
        <f t="shared" si="79"/>
        <v>0</v>
      </c>
      <c r="S309" s="165">
        <f t="shared" si="79"/>
        <v>0</v>
      </c>
    </row>
    <row r="310" spans="1:19" x14ac:dyDescent="0.2">
      <c r="A310" s="11" t="s">
        <v>105</v>
      </c>
      <c r="B310" s="11">
        <v>4</v>
      </c>
      <c r="C310" s="11">
        <v>1</v>
      </c>
      <c r="D310" s="11">
        <v>1</v>
      </c>
      <c r="E310" s="11">
        <v>6</v>
      </c>
      <c r="F310" s="11">
        <v>0</v>
      </c>
      <c r="G310" s="11">
        <v>0</v>
      </c>
      <c r="H310" s="11">
        <v>0</v>
      </c>
      <c r="I310" s="10"/>
      <c r="J310" s="7"/>
      <c r="K310" s="7" t="s">
        <v>104</v>
      </c>
      <c r="L310" s="7"/>
      <c r="M310" s="7"/>
      <c r="N310" s="7"/>
      <c r="O310" s="7"/>
      <c r="P310" s="6"/>
      <c r="Q310" s="5">
        <v>0</v>
      </c>
      <c r="R310" s="5">
        <v>0</v>
      </c>
      <c r="S310" s="5">
        <v>0</v>
      </c>
    </row>
    <row r="311" spans="1:19" x14ac:dyDescent="0.2">
      <c r="A311" s="11" t="s">
        <v>103</v>
      </c>
      <c r="B311" s="11">
        <v>4</v>
      </c>
      <c r="C311" s="11">
        <v>1</v>
      </c>
      <c r="D311" s="11">
        <v>50</v>
      </c>
      <c r="E311" s="11">
        <v>0</v>
      </c>
      <c r="F311" s="11">
        <v>0</v>
      </c>
      <c r="G311" s="11">
        <v>0</v>
      </c>
      <c r="H311" s="11">
        <v>0</v>
      </c>
      <c r="I311" s="10"/>
      <c r="J311" s="7"/>
      <c r="K311" s="7" t="s">
        <v>102</v>
      </c>
      <c r="L311" s="7"/>
      <c r="M311" s="7"/>
      <c r="N311" s="7"/>
      <c r="O311" s="7"/>
      <c r="P311" s="6"/>
      <c r="Q311" s="5">
        <v>0</v>
      </c>
      <c r="R311" s="5">
        <v>0</v>
      </c>
      <c r="S311" s="5">
        <v>0</v>
      </c>
    </row>
    <row r="312" spans="1:19" x14ac:dyDescent="0.2">
      <c r="A312" s="11" t="s">
        <v>101</v>
      </c>
      <c r="B312" s="11">
        <v>4</v>
      </c>
      <c r="C312" s="11">
        <v>2</v>
      </c>
      <c r="D312" s="11">
        <v>0</v>
      </c>
      <c r="E312" s="11">
        <v>0</v>
      </c>
      <c r="F312" s="11">
        <v>0</v>
      </c>
      <c r="G312" s="11">
        <v>0</v>
      </c>
      <c r="H312" s="11">
        <v>0</v>
      </c>
      <c r="I312" s="10"/>
      <c r="J312" s="7" t="s">
        <v>100</v>
      </c>
      <c r="K312" s="7"/>
      <c r="L312" s="7"/>
      <c r="M312" s="7"/>
      <c r="N312" s="7"/>
      <c r="O312" s="7"/>
      <c r="P312" s="6"/>
      <c r="Q312" s="5">
        <v>0</v>
      </c>
      <c r="R312" s="5">
        <v>0</v>
      </c>
      <c r="S312" s="5">
        <v>0</v>
      </c>
    </row>
    <row r="313" spans="1:19" x14ac:dyDescent="0.2">
      <c r="A313" s="11" t="s">
        <v>99</v>
      </c>
      <c r="B313" s="11">
        <v>4</v>
      </c>
      <c r="C313" s="11">
        <v>5</v>
      </c>
      <c r="D313" s="11">
        <v>0</v>
      </c>
      <c r="E313" s="11">
        <v>0</v>
      </c>
      <c r="F313" s="11">
        <v>0</v>
      </c>
      <c r="G313" s="11">
        <v>0</v>
      </c>
      <c r="H313" s="11">
        <v>0</v>
      </c>
      <c r="I313" s="10"/>
      <c r="J313" s="7" t="s">
        <v>38</v>
      </c>
      <c r="K313" s="7"/>
      <c r="L313" s="7"/>
      <c r="M313" s="7"/>
      <c r="N313" s="7"/>
      <c r="O313" s="7"/>
      <c r="P313" s="6"/>
      <c r="Q313" s="5">
        <v>0</v>
      </c>
      <c r="R313" s="5">
        <v>0</v>
      </c>
      <c r="S313" s="5">
        <v>0</v>
      </c>
    </row>
    <row r="314" spans="1:19" x14ac:dyDescent="0.2">
      <c r="A314" s="11" t="s">
        <v>98</v>
      </c>
      <c r="B314" s="11">
        <v>4</v>
      </c>
      <c r="C314" s="11">
        <v>7</v>
      </c>
      <c r="D314" s="11">
        <v>0</v>
      </c>
      <c r="E314" s="11">
        <v>0</v>
      </c>
      <c r="F314" s="11">
        <v>0</v>
      </c>
      <c r="G314" s="11">
        <v>0</v>
      </c>
      <c r="H314" s="11">
        <v>0</v>
      </c>
      <c r="I314" s="10"/>
      <c r="J314" s="7" t="s">
        <v>36</v>
      </c>
      <c r="K314" s="7"/>
      <c r="L314" s="7"/>
      <c r="M314" s="7"/>
      <c r="N314" s="7"/>
      <c r="O314" s="7"/>
      <c r="P314" s="197"/>
      <c r="Q314" s="5">
        <v>0</v>
      </c>
      <c r="R314" s="5">
        <v>0</v>
      </c>
      <c r="S314" s="5">
        <v>0</v>
      </c>
    </row>
    <row r="315" spans="1:19" x14ac:dyDescent="0.2">
      <c r="A315" s="161" t="s">
        <v>97</v>
      </c>
      <c r="B315" s="161">
        <v>5</v>
      </c>
      <c r="C315" s="161">
        <v>1</v>
      </c>
      <c r="D315" s="161">
        <v>0</v>
      </c>
      <c r="E315" s="161">
        <v>0</v>
      </c>
      <c r="F315" s="161">
        <v>0</v>
      </c>
      <c r="G315" s="161">
        <v>0</v>
      </c>
      <c r="H315" s="161">
        <v>0</v>
      </c>
      <c r="I315" s="162" t="s">
        <v>96</v>
      </c>
      <c r="J315" s="171"/>
      <c r="K315" s="168"/>
      <c r="L315" s="168"/>
      <c r="M315" s="168"/>
      <c r="N315" s="168"/>
      <c r="O315" s="168"/>
      <c r="P315" s="169"/>
      <c r="Q315" s="165">
        <v>0</v>
      </c>
      <c r="R315" s="165">
        <v>0</v>
      </c>
      <c r="S315" s="165">
        <v>0</v>
      </c>
    </row>
    <row r="316" spans="1:19" x14ac:dyDescent="0.2">
      <c r="A316" s="161" t="s">
        <v>95</v>
      </c>
      <c r="B316" s="161">
        <v>5</v>
      </c>
      <c r="C316" s="161">
        <v>1</v>
      </c>
      <c r="D316" s="161">
        <v>1</v>
      </c>
      <c r="E316" s="161">
        <v>0</v>
      </c>
      <c r="F316" s="161">
        <v>0</v>
      </c>
      <c r="G316" s="161">
        <v>0</v>
      </c>
      <c r="H316" s="161">
        <v>0</v>
      </c>
      <c r="I316" s="167"/>
      <c r="J316" s="163" t="s">
        <v>94</v>
      </c>
      <c r="K316" s="171"/>
      <c r="L316" s="168"/>
      <c r="M316" s="168"/>
      <c r="N316" s="168"/>
      <c r="O316" s="168"/>
      <c r="P316" s="169"/>
      <c r="Q316" s="165">
        <f t="shared" ref="Q316:S316" si="80">+Q317+Q324+Q325+Q326</f>
        <v>284897395</v>
      </c>
      <c r="R316" s="165">
        <f t="shared" si="80"/>
        <v>346319022</v>
      </c>
      <c r="S316" s="165">
        <f t="shared" si="80"/>
        <v>786956520.48000002</v>
      </c>
    </row>
    <row r="317" spans="1:19" x14ac:dyDescent="0.2">
      <c r="A317" s="166" t="s">
        <v>93</v>
      </c>
      <c r="B317" s="166">
        <v>5</v>
      </c>
      <c r="C317" s="166">
        <v>1</v>
      </c>
      <c r="D317" s="166">
        <v>1</v>
      </c>
      <c r="E317" s="166">
        <v>1</v>
      </c>
      <c r="F317" s="166">
        <v>0</v>
      </c>
      <c r="G317" s="166">
        <v>0</v>
      </c>
      <c r="H317" s="166">
        <v>0</v>
      </c>
      <c r="I317" s="167"/>
      <c r="J317" s="168"/>
      <c r="K317" s="168" t="s">
        <v>92</v>
      </c>
      <c r="L317" s="171"/>
      <c r="M317" s="168"/>
      <c r="N317" s="168"/>
      <c r="O317" s="168"/>
      <c r="P317" s="169"/>
      <c r="Q317" s="170">
        <f t="shared" ref="Q317:S317" si="81">+Q318+Q319+Q320+Q323</f>
        <v>210878013</v>
      </c>
      <c r="R317" s="170">
        <f t="shared" si="81"/>
        <v>232795118</v>
      </c>
      <c r="S317" s="170">
        <f t="shared" si="81"/>
        <v>280524796.93000001</v>
      </c>
    </row>
    <row r="318" spans="1:19" x14ac:dyDescent="0.2">
      <c r="A318" s="166" t="s">
        <v>91</v>
      </c>
      <c r="B318" s="166">
        <v>5</v>
      </c>
      <c r="C318" s="166">
        <v>1</v>
      </c>
      <c r="D318" s="166">
        <v>1</v>
      </c>
      <c r="E318" s="166">
        <v>1</v>
      </c>
      <c r="F318" s="166">
        <v>1</v>
      </c>
      <c r="G318" s="166">
        <v>0</v>
      </c>
      <c r="H318" s="166">
        <v>0</v>
      </c>
      <c r="I318" s="167"/>
      <c r="J318" s="168"/>
      <c r="K318" s="168"/>
      <c r="L318" s="168" t="s">
        <v>90</v>
      </c>
      <c r="M318" s="168"/>
      <c r="N318" s="171"/>
      <c r="O318" s="168"/>
      <c r="P318" s="169"/>
      <c r="Q318" s="170">
        <f t="shared" ref="Q318:S318" si="82">+Q4-Q271-Q279</f>
        <v>0</v>
      </c>
      <c r="R318" s="170">
        <f t="shared" si="82"/>
        <v>0</v>
      </c>
      <c r="S318" s="170">
        <f t="shared" si="82"/>
        <v>0</v>
      </c>
    </row>
    <row r="319" spans="1:19" x14ac:dyDescent="0.2">
      <c r="A319" s="166" t="s">
        <v>89</v>
      </c>
      <c r="B319" s="166">
        <v>5</v>
      </c>
      <c r="C319" s="166">
        <v>1</v>
      </c>
      <c r="D319" s="166">
        <v>1</v>
      </c>
      <c r="E319" s="166">
        <v>1</v>
      </c>
      <c r="F319" s="166">
        <v>2</v>
      </c>
      <c r="G319" s="166">
        <v>0</v>
      </c>
      <c r="H319" s="166">
        <v>0</v>
      </c>
      <c r="I319" s="167"/>
      <c r="J319" s="168"/>
      <c r="K319" s="168"/>
      <c r="L319" s="168" t="s">
        <v>88</v>
      </c>
      <c r="M319" s="168"/>
      <c r="N319" s="171"/>
      <c r="O319" s="168"/>
      <c r="P319" s="169"/>
      <c r="Q319" s="170">
        <f t="shared" ref="Q319:S319" si="83">+Q8-Q269-Q270-Q282</f>
        <v>189063829</v>
      </c>
      <c r="R319" s="170">
        <f t="shared" si="83"/>
        <v>205286430</v>
      </c>
      <c r="S319" s="170">
        <f t="shared" si="83"/>
        <v>256815374.31999999</v>
      </c>
    </row>
    <row r="320" spans="1:19" x14ac:dyDescent="0.2">
      <c r="A320" s="166" t="s">
        <v>87</v>
      </c>
      <c r="B320" s="166">
        <v>5</v>
      </c>
      <c r="C320" s="166">
        <v>1</v>
      </c>
      <c r="D320" s="166">
        <v>1</v>
      </c>
      <c r="E320" s="166">
        <v>1</v>
      </c>
      <c r="F320" s="166">
        <v>3</v>
      </c>
      <c r="G320" s="166">
        <v>0</v>
      </c>
      <c r="H320" s="166">
        <v>0</v>
      </c>
      <c r="I320" s="167"/>
      <c r="J320" s="168"/>
      <c r="K320" s="168"/>
      <c r="L320" s="168" t="s">
        <v>86</v>
      </c>
      <c r="M320" s="168"/>
      <c r="N320" s="171"/>
      <c r="O320" s="168"/>
      <c r="P320" s="169"/>
      <c r="Q320" s="170">
        <f t="shared" ref="Q320:S321" si="84">+Q15</f>
        <v>21814184</v>
      </c>
      <c r="R320" s="170">
        <f t="shared" si="84"/>
        <v>27508688</v>
      </c>
      <c r="S320" s="170">
        <f t="shared" si="84"/>
        <v>23709422.609999999</v>
      </c>
    </row>
    <row r="321" spans="1:19" x14ac:dyDescent="0.2">
      <c r="A321" s="166" t="s">
        <v>85</v>
      </c>
      <c r="B321" s="166">
        <v>5</v>
      </c>
      <c r="C321" s="166">
        <v>1</v>
      </c>
      <c r="D321" s="166">
        <v>1</v>
      </c>
      <c r="E321" s="166">
        <v>1</v>
      </c>
      <c r="F321" s="166">
        <v>3</v>
      </c>
      <c r="G321" s="166">
        <v>1</v>
      </c>
      <c r="H321" s="166">
        <v>0</v>
      </c>
      <c r="I321" s="167"/>
      <c r="J321" s="168"/>
      <c r="K321" s="168"/>
      <c r="L321" s="168"/>
      <c r="M321" s="168" t="s">
        <v>84</v>
      </c>
      <c r="N321" s="171"/>
      <c r="O321" s="168"/>
      <c r="P321" s="169"/>
      <c r="Q321" s="170">
        <f t="shared" si="84"/>
        <v>6303998</v>
      </c>
      <c r="R321" s="170">
        <f t="shared" si="84"/>
        <v>656632</v>
      </c>
      <c r="S321" s="170">
        <f t="shared" si="84"/>
        <v>7054209.9199999999</v>
      </c>
    </row>
    <row r="322" spans="1:19" x14ac:dyDescent="0.2">
      <c r="A322" s="166" t="s">
        <v>83</v>
      </c>
      <c r="B322" s="166">
        <v>5</v>
      </c>
      <c r="C322" s="166">
        <v>1</v>
      </c>
      <c r="D322" s="166">
        <v>1</v>
      </c>
      <c r="E322" s="166">
        <v>1</v>
      </c>
      <c r="F322" s="166">
        <v>3</v>
      </c>
      <c r="G322" s="166">
        <v>2</v>
      </c>
      <c r="H322" s="166">
        <v>0</v>
      </c>
      <c r="I322" s="167"/>
      <c r="J322" s="168"/>
      <c r="K322" s="168"/>
      <c r="L322" s="168"/>
      <c r="M322" s="168" t="s">
        <v>82</v>
      </c>
      <c r="N322" s="171"/>
      <c r="O322" s="168"/>
      <c r="P322" s="169"/>
      <c r="Q322" s="170">
        <f t="shared" ref="Q322:S322" si="85">+Q320-Q321</f>
        <v>15510186</v>
      </c>
      <c r="R322" s="170">
        <f t="shared" si="85"/>
        <v>26852056</v>
      </c>
      <c r="S322" s="170">
        <f t="shared" si="85"/>
        <v>16655212.689999999</v>
      </c>
    </row>
    <row r="323" spans="1:19" x14ac:dyDescent="0.2">
      <c r="A323" s="166" t="s">
        <v>81</v>
      </c>
      <c r="B323" s="166">
        <v>5</v>
      </c>
      <c r="C323" s="166">
        <v>1</v>
      </c>
      <c r="D323" s="166">
        <v>1</v>
      </c>
      <c r="E323" s="166">
        <v>1</v>
      </c>
      <c r="F323" s="166">
        <v>4</v>
      </c>
      <c r="G323" s="166">
        <v>0</v>
      </c>
      <c r="H323" s="166">
        <v>0</v>
      </c>
      <c r="I323" s="167"/>
      <c r="J323" s="168"/>
      <c r="K323" s="168"/>
      <c r="L323" s="168" t="s">
        <v>80</v>
      </c>
      <c r="M323" s="168"/>
      <c r="N323" s="171"/>
      <c r="O323" s="168"/>
      <c r="P323" s="169"/>
      <c r="Q323" s="170">
        <f t="shared" ref="Q323:S323" si="86">+Q12</f>
        <v>0</v>
      </c>
      <c r="R323" s="170">
        <f t="shared" si="86"/>
        <v>0</v>
      </c>
      <c r="S323" s="170">
        <f t="shared" si="86"/>
        <v>0</v>
      </c>
    </row>
    <row r="324" spans="1:19" x14ac:dyDescent="0.2">
      <c r="A324" s="166" t="s">
        <v>79</v>
      </c>
      <c r="B324" s="166">
        <v>5</v>
      </c>
      <c r="C324" s="166">
        <v>1</v>
      </c>
      <c r="D324" s="166">
        <v>1</v>
      </c>
      <c r="E324" s="166">
        <v>2</v>
      </c>
      <c r="F324" s="166">
        <v>0</v>
      </c>
      <c r="G324" s="166">
        <v>0</v>
      </c>
      <c r="H324" s="166">
        <v>0</v>
      </c>
      <c r="I324" s="167"/>
      <c r="J324" s="168"/>
      <c r="K324" s="168" t="s">
        <v>78</v>
      </c>
      <c r="L324" s="171"/>
      <c r="M324" s="168"/>
      <c r="N324" s="168"/>
      <c r="O324" s="168"/>
      <c r="P324" s="169"/>
      <c r="Q324" s="170">
        <f t="shared" ref="Q324:S324" si="87">+Q25+Q53</f>
        <v>74019382</v>
      </c>
      <c r="R324" s="170">
        <f t="shared" si="87"/>
        <v>113523904</v>
      </c>
      <c r="S324" s="170">
        <f t="shared" si="87"/>
        <v>506431723.55000001</v>
      </c>
    </row>
    <row r="325" spans="1:19" x14ac:dyDescent="0.2">
      <c r="A325" s="166" t="s">
        <v>77</v>
      </c>
      <c r="B325" s="166">
        <v>5</v>
      </c>
      <c r="C325" s="166">
        <v>1</v>
      </c>
      <c r="D325" s="166">
        <v>1</v>
      </c>
      <c r="E325" s="166">
        <v>3</v>
      </c>
      <c r="F325" s="166">
        <v>0</v>
      </c>
      <c r="G325" s="166">
        <v>0</v>
      </c>
      <c r="H325" s="166">
        <v>0</v>
      </c>
      <c r="I325" s="167"/>
      <c r="J325" s="168"/>
      <c r="K325" s="168" t="s">
        <v>76</v>
      </c>
      <c r="L325" s="171"/>
      <c r="M325" s="168"/>
      <c r="N325" s="168"/>
      <c r="O325" s="168"/>
      <c r="P325" s="169"/>
      <c r="Q325" s="170">
        <f t="shared" ref="Q325:S325" si="88">+Q65-Q286</f>
        <v>0</v>
      </c>
      <c r="R325" s="170">
        <f t="shared" si="88"/>
        <v>0</v>
      </c>
      <c r="S325" s="170">
        <f t="shared" si="88"/>
        <v>0</v>
      </c>
    </row>
    <row r="326" spans="1:19" x14ac:dyDescent="0.2">
      <c r="A326" s="166" t="s">
        <v>75</v>
      </c>
      <c r="B326" s="166">
        <v>5</v>
      </c>
      <c r="C326" s="166">
        <v>1</v>
      </c>
      <c r="D326" s="166">
        <v>1</v>
      </c>
      <c r="E326" s="166">
        <v>4</v>
      </c>
      <c r="F326" s="166">
        <v>0</v>
      </c>
      <c r="G326" s="166">
        <v>0</v>
      </c>
      <c r="H326" s="166">
        <v>0</v>
      </c>
      <c r="I326" s="167"/>
      <c r="J326" s="168"/>
      <c r="K326" s="168" t="s">
        <v>74</v>
      </c>
      <c r="L326" s="171"/>
      <c r="M326" s="168"/>
      <c r="N326" s="168"/>
      <c r="O326" s="168"/>
      <c r="P326" s="169"/>
      <c r="Q326" s="170">
        <f t="shared" ref="Q326:S326" si="89">-Q285</f>
        <v>0</v>
      </c>
      <c r="R326" s="170">
        <f t="shared" si="89"/>
        <v>0</v>
      </c>
      <c r="S326" s="170">
        <f t="shared" si="89"/>
        <v>0</v>
      </c>
    </row>
    <row r="327" spans="1:19" x14ac:dyDescent="0.2">
      <c r="A327" s="161" t="s">
        <v>73</v>
      </c>
      <c r="B327" s="161">
        <v>5</v>
      </c>
      <c r="C327" s="161">
        <v>1</v>
      </c>
      <c r="D327" s="161">
        <v>2</v>
      </c>
      <c r="E327" s="161">
        <v>0</v>
      </c>
      <c r="F327" s="161">
        <v>0</v>
      </c>
      <c r="G327" s="161">
        <v>0</v>
      </c>
      <c r="H327" s="161">
        <v>0</v>
      </c>
      <c r="I327" s="167"/>
      <c r="J327" s="163" t="s">
        <v>72</v>
      </c>
      <c r="K327" s="171"/>
      <c r="L327" s="168"/>
      <c r="M327" s="168"/>
      <c r="N327" s="168"/>
      <c r="O327" s="168"/>
      <c r="P327" s="169"/>
      <c r="Q327" s="165">
        <f t="shared" ref="Q327:S327" si="90">+Q328+Q333+Q334+Q335+Q336+Q338+Q339</f>
        <v>287787300</v>
      </c>
      <c r="R327" s="165">
        <f t="shared" si="90"/>
        <v>417903604</v>
      </c>
      <c r="S327" s="165">
        <f t="shared" si="90"/>
        <v>565057526.10000002</v>
      </c>
    </row>
    <row r="328" spans="1:19" x14ac:dyDescent="0.2">
      <c r="A328" s="166" t="s">
        <v>71</v>
      </c>
      <c r="B328" s="166">
        <v>5</v>
      </c>
      <c r="C328" s="166">
        <v>1</v>
      </c>
      <c r="D328" s="166">
        <v>2</v>
      </c>
      <c r="E328" s="166">
        <v>1</v>
      </c>
      <c r="F328" s="166">
        <v>0</v>
      </c>
      <c r="G328" s="166">
        <v>0</v>
      </c>
      <c r="H328" s="166">
        <v>0</v>
      </c>
      <c r="I328" s="167"/>
      <c r="J328" s="168"/>
      <c r="K328" s="168" t="s">
        <v>70</v>
      </c>
      <c r="L328" s="168"/>
      <c r="M328" s="171"/>
      <c r="N328" s="168"/>
      <c r="O328" s="168"/>
      <c r="P328" s="169"/>
      <c r="Q328" s="170">
        <f t="shared" ref="Q328:S328" si="91">+Q329+Q330+Q331+Q332</f>
        <v>246684060</v>
      </c>
      <c r="R328" s="170">
        <f t="shared" si="91"/>
        <v>217868936</v>
      </c>
      <c r="S328" s="170">
        <f t="shared" si="91"/>
        <v>195102214.54999995</v>
      </c>
    </row>
    <row r="329" spans="1:19" x14ac:dyDescent="0.2">
      <c r="A329" s="166" t="s">
        <v>69</v>
      </c>
      <c r="B329" s="166">
        <v>5</v>
      </c>
      <c r="C329" s="166">
        <v>1</v>
      </c>
      <c r="D329" s="166">
        <v>2</v>
      </c>
      <c r="E329" s="166">
        <v>1</v>
      </c>
      <c r="F329" s="166">
        <v>1</v>
      </c>
      <c r="G329" s="166">
        <v>0</v>
      </c>
      <c r="H329" s="166">
        <v>0</v>
      </c>
      <c r="I329" s="167"/>
      <c r="J329" s="168"/>
      <c r="K329" s="168"/>
      <c r="L329" s="168" t="s">
        <v>68</v>
      </c>
      <c r="M329" s="171"/>
      <c r="N329" s="168"/>
      <c r="O329" s="168"/>
      <c r="P329" s="169"/>
      <c r="Q329" s="170">
        <f t="shared" ref="Q329:S329" si="92">+Q113</f>
        <v>195194833</v>
      </c>
      <c r="R329" s="170">
        <f t="shared" si="92"/>
        <v>99013693</v>
      </c>
      <c r="S329" s="170">
        <f t="shared" si="92"/>
        <v>149450186.39999998</v>
      </c>
    </row>
    <row r="330" spans="1:19" x14ac:dyDescent="0.2">
      <c r="A330" s="166" t="s">
        <v>67</v>
      </c>
      <c r="B330" s="166">
        <v>5</v>
      </c>
      <c r="C330" s="166">
        <v>1</v>
      </c>
      <c r="D330" s="166">
        <v>2</v>
      </c>
      <c r="E330" s="166">
        <v>1</v>
      </c>
      <c r="F330" s="166">
        <v>2</v>
      </c>
      <c r="G330" s="166">
        <v>0</v>
      </c>
      <c r="H330" s="166">
        <v>0</v>
      </c>
      <c r="I330" s="167"/>
      <c r="J330" s="168"/>
      <c r="K330" s="168"/>
      <c r="L330" s="168" t="s">
        <v>66</v>
      </c>
      <c r="M330" s="171"/>
      <c r="N330" s="168"/>
      <c r="O330" s="168"/>
      <c r="P330" s="169"/>
      <c r="Q330" s="170">
        <f t="shared" ref="Q330:S330" si="93">Q122+Q133</f>
        <v>27874985</v>
      </c>
      <c r="R330" s="170">
        <f t="shared" si="93"/>
        <v>109285490</v>
      </c>
      <c r="S330" s="170">
        <f t="shared" si="93"/>
        <v>38727479.79999999</v>
      </c>
    </row>
    <row r="331" spans="1:19" x14ac:dyDescent="0.2">
      <c r="A331" s="166" t="s">
        <v>65</v>
      </c>
      <c r="B331" s="166">
        <v>5</v>
      </c>
      <c r="C331" s="166">
        <v>1</v>
      </c>
      <c r="D331" s="166">
        <v>2</v>
      </c>
      <c r="E331" s="166">
        <v>1</v>
      </c>
      <c r="F331" s="166">
        <v>3</v>
      </c>
      <c r="G331" s="166">
        <v>0</v>
      </c>
      <c r="H331" s="166">
        <v>0</v>
      </c>
      <c r="I331" s="167"/>
      <c r="J331" s="168"/>
      <c r="K331" s="168"/>
      <c r="L331" s="168" t="s">
        <v>64</v>
      </c>
      <c r="M331" s="171"/>
      <c r="N331" s="168"/>
      <c r="O331" s="168"/>
      <c r="P331" s="169"/>
      <c r="Q331" s="170">
        <f t="shared" ref="Q331:S331" si="94">+Q206</f>
        <v>23612612</v>
      </c>
      <c r="R331" s="170">
        <f t="shared" si="94"/>
        <v>9556215</v>
      </c>
      <c r="S331" s="170">
        <f t="shared" si="94"/>
        <v>6905701.3499999996</v>
      </c>
    </row>
    <row r="332" spans="1:19" x14ac:dyDescent="0.2">
      <c r="A332" s="166" t="s">
        <v>63</v>
      </c>
      <c r="B332" s="166">
        <v>5</v>
      </c>
      <c r="C332" s="166">
        <v>1</v>
      </c>
      <c r="D332" s="166">
        <v>2</v>
      </c>
      <c r="E332" s="166">
        <v>1</v>
      </c>
      <c r="F332" s="166">
        <v>5</v>
      </c>
      <c r="G332" s="166">
        <v>0</v>
      </c>
      <c r="H332" s="166">
        <v>0</v>
      </c>
      <c r="I332" s="167"/>
      <c r="J332" s="168"/>
      <c r="K332" s="168"/>
      <c r="L332" s="168" t="s">
        <v>62</v>
      </c>
      <c r="M332" s="171"/>
      <c r="N332" s="168"/>
      <c r="O332" s="168"/>
      <c r="P332" s="169"/>
      <c r="Q332" s="170">
        <f t="shared" ref="Q332:S332" si="95">+Q166+Q182+Q204+Q217+Q220+Q223+Q226</f>
        <v>1630</v>
      </c>
      <c r="R332" s="170">
        <f t="shared" si="95"/>
        <v>13538</v>
      </c>
      <c r="S332" s="170">
        <f t="shared" si="95"/>
        <v>18847</v>
      </c>
    </row>
    <row r="333" spans="1:19" x14ac:dyDescent="0.2">
      <c r="A333" s="166" t="s">
        <v>61</v>
      </c>
      <c r="B333" s="166">
        <v>5</v>
      </c>
      <c r="C333" s="166">
        <v>1</v>
      </c>
      <c r="D333" s="166">
        <v>2</v>
      </c>
      <c r="E333" s="166">
        <v>2</v>
      </c>
      <c r="F333" s="166">
        <v>0</v>
      </c>
      <c r="G333" s="166">
        <v>0</v>
      </c>
      <c r="H333" s="166">
        <v>0</v>
      </c>
      <c r="I333" s="167"/>
      <c r="J333" s="168"/>
      <c r="K333" s="168" t="s">
        <v>60</v>
      </c>
      <c r="L333" s="168"/>
      <c r="M333" s="171"/>
      <c r="N333" s="168"/>
      <c r="O333" s="168"/>
      <c r="P333" s="169"/>
      <c r="Q333" s="170">
        <f t="shared" ref="Q333:S333" si="96">+Q143+Q154</f>
        <v>14178453</v>
      </c>
      <c r="R333" s="170">
        <f t="shared" si="96"/>
        <v>0</v>
      </c>
      <c r="S333" s="170">
        <f t="shared" si="96"/>
        <v>0</v>
      </c>
    </row>
    <row r="334" spans="1:19" x14ac:dyDescent="0.2">
      <c r="A334" s="166" t="s">
        <v>59</v>
      </c>
      <c r="B334" s="166">
        <v>5</v>
      </c>
      <c r="C334" s="166">
        <v>1</v>
      </c>
      <c r="D334" s="166">
        <v>2</v>
      </c>
      <c r="E334" s="166">
        <v>3</v>
      </c>
      <c r="F334" s="166">
        <v>0</v>
      </c>
      <c r="G334" s="166">
        <v>0</v>
      </c>
      <c r="H334" s="166">
        <v>0</v>
      </c>
      <c r="I334" s="167"/>
      <c r="J334" s="168"/>
      <c r="K334" s="168" t="s">
        <v>58</v>
      </c>
      <c r="L334" s="168"/>
      <c r="M334" s="171"/>
      <c r="N334" s="168"/>
      <c r="O334" s="168"/>
      <c r="P334" s="169"/>
      <c r="Q334" s="170">
        <f t="shared" ref="Q334:S334" si="97">+Q161+Q162+Q163+Q164</f>
        <v>0</v>
      </c>
      <c r="R334" s="170">
        <f t="shared" si="97"/>
        <v>0</v>
      </c>
      <c r="S334" s="170">
        <f t="shared" si="97"/>
        <v>0</v>
      </c>
    </row>
    <row r="335" spans="1:19" x14ac:dyDescent="0.2">
      <c r="A335" s="166" t="s">
        <v>57</v>
      </c>
      <c r="B335" s="166">
        <v>5</v>
      </c>
      <c r="C335" s="166">
        <v>1</v>
      </c>
      <c r="D335" s="166">
        <v>2</v>
      </c>
      <c r="E335" s="166">
        <v>4</v>
      </c>
      <c r="F335" s="166">
        <v>0</v>
      </c>
      <c r="G335" s="166">
        <v>0</v>
      </c>
      <c r="H335" s="166">
        <v>0</v>
      </c>
      <c r="I335" s="167"/>
      <c r="J335" s="168"/>
      <c r="K335" s="168" t="s">
        <v>56</v>
      </c>
      <c r="L335" s="171"/>
      <c r="M335" s="171"/>
      <c r="N335" s="168"/>
      <c r="O335" s="168"/>
      <c r="P335" s="169"/>
      <c r="Q335" s="170">
        <f t="shared" ref="Q335:S335" si="98">+Q159+Q193+Q205++Q218+Q221+Q224+Q227</f>
        <v>0</v>
      </c>
      <c r="R335" s="170">
        <f t="shared" si="98"/>
        <v>0</v>
      </c>
      <c r="S335" s="170">
        <f t="shared" si="98"/>
        <v>0</v>
      </c>
    </row>
    <row r="336" spans="1:19" x14ac:dyDescent="0.2">
      <c r="A336" s="166" t="s">
        <v>692</v>
      </c>
      <c r="B336" s="198">
        <v>5</v>
      </c>
      <c r="C336" s="198">
        <v>1</v>
      </c>
      <c r="D336" s="198">
        <v>2</v>
      </c>
      <c r="E336" s="198">
        <v>6</v>
      </c>
      <c r="F336" s="198">
        <v>0</v>
      </c>
      <c r="G336" s="198">
        <v>0</v>
      </c>
      <c r="H336" s="198">
        <v>0</v>
      </c>
      <c r="I336" s="167"/>
      <c r="J336" s="168"/>
      <c r="K336" s="199" t="s">
        <v>693</v>
      </c>
      <c r="L336" s="168"/>
      <c r="M336" s="171"/>
      <c r="N336" s="168"/>
      <c r="O336" s="168"/>
      <c r="P336" s="169"/>
      <c r="Q336" s="170">
        <f t="shared" ref="Q336:S336" si="99">+Q337</f>
        <v>0</v>
      </c>
      <c r="R336" s="170">
        <f t="shared" si="99"/>
        <v>0</v>
      </c>
      <c r="S336" s="170">
        <f t="shared" si="99"/>
        <v>0</v>
      </c>
    </row>
    <row r="337" spans="1:19" x14ac:dyDescent="0.2">
      <c r="A337" s="166" t="s">
        <v>55</v>
      </c>
      <c r="B337" s="166">
        <v>5</v>
      </c>
      <c r="C337" s="166">
        <v>1</v>
      </c>
      <c r="D337" s="166">
        <v>2</v>
      </c>
      <c r="E337" s="166">
        <v>6</v>
      </c>
      <c r="F337" s="166">
        <v>1</v>
      </c>
      <c r="G337" s="166">
        <v>0</v>
      </c>
      <c r="H337" s="166">
        <v>0</v>
      </c>
      <c r="I337" s="167"/>
      <c r="J337" s="168"/>
      <c r="K337" s="168"/>
      <c r="L337" s="168" t="s">
        <v>54</v>
      </c>
      <c r="M337" s="171"/>
      <c r="N337" s="168"/>
      <c r="O337" s="168"/>
      <c r="P337" s="169"/>
      <c r="Q337" s="170">
        <f t="shared" ref="Q337:S337" si="100">+Q167</f>
        <v>0</v>
      </c>
      <c r="R337" s="170">
        <f t="shared" si="100"/>
        <v>0</v>
      </c>
      <c r="S337" s="170">
        <f t="shared" si="100"/>
        <v>0</v>
      </c>
    </row>
    <row r="338" spans="1:19" x14ac:dyDescent="0.2">
      <c r="A338" s="166" t="s">
        <v>53</v>
      </c>
      <c r="B338" s="166">
        <v>5</v>
      </c>
      <c r="C338" s="166">
        <v>1</v>
      </c>
      <c r="D338" s="166">
        <v>2</v>
      </c>
      <c r="E338" s="166">
        <v>7</v>
      </c>
      <c r="F338" s="166">
        <v>0</v>
      </c>
      <c r="G338" s="166">
        <v>0</v>
      </c>
      <c r="H338" s="166">
        <v>0</v>
      </c>
      <c r="I338" s="167"/>
      <c r="J338" s="168"/>
      <c r="K338" s="168" t="s">
        <v>52</v>
      </c>
      <c r="L338" s="168"/>
      <c r="M338" s="171"/>
      <c r="N338" s="168"/>
      <c r="O338" s="168"/>
      <c r="P338" s="169"/>
      <c r="Q338" s="170">
        <f t="shared" ref="Q338:S338" si="101">+Q228+Q256</f>
        <v>26924787</v>
      </c>
      <c r="R338" s="170">
        <f t="shared" si="101"/>
        <v>200034668</v>
      </c>
      <c r="S338" s="170">
        <f t="shared" si="101"/>
        <v>369955311.55000007</v>
      </c>
    </row>
    <row r="339" spans="1:19" x14ac:dyDescent="0.2">
      <c r="A339" s="166" t="s">
        <v>51</v>
      </c>
      <c r="B339" s="166">
        <v>5</v>
      </c>
      <c r="C339" s="166">
        <v>1</v>
      </c>
      <c r="D339" s="166">
        <v>2</v>
      </c>
      <c r="E339" s="166">
        <v>8</v>
      </c>
      <c r="F339" s="166">
        <v>0</v>
      </c>
      <c r="G339" s="166">
        <v>0</v>
      </c>
      <c r="H339" s="166">
        <v>0</v>
      </c>
      <c r="I339" s="167"/>
      <c r="J339" s="168"/>
      <c r="K339" s="168" t="s">
        <v>50</v>
      </c>
      <c r="L339" s="168"/>
      <c r="M339" s="171"/>
      <c r="N339" s="168"/>
      <c r="O339" s="168"/>
      <c r="P339" s="169"/>
      <c r="Q339" s="170">
        <f t="shared" ref="Q339:S339" si="102">-Q64+Q165</f>
        <v>0</v>
      </c>
      <c r="R339" s="170">
        <f t="shared" si="102"/>
        <v>0</v>
      </c>
      <c r="S339" s="170">
        <f t="shared" si="102"/>
        <v>0</v>
      </c>
    </row>
    <row r="340" spans="1:19" x14ac:dyDescent="0.2">
      <c r="A340" s="161" t="s">
        <v>49</v>
      </c>
      <c r="B340" s="161">
        <v>5</v>
      </c>
      <c r="C340" s="161">
        <v>1</v>
      </c>
      <c r="D340" s="161">
        <v>3</v>
      </c>
      <c r="E340" s="161">
        <v>0</v>
      </c>
      <c r="F340" s="161">
        <v>0</v>
      </c>
      <c r="G340" s="161">
        <v>0</v>
      </c>
      <c r="H340" s="161">
        <v>0</v>
      </c>
      <c r="I340" s="167"/>
      <c r="J340" s="163" t="s">
        <v>48</v>
      </c>
      <c r="K340" s="171"/>
      <c r="L340" s="168"/>
      <c r="M340" s="168"/>
      <c r="N340" s="168"/>
      <c r="O340" s="168"/>
      <c r="P340" s="169"/>
      <c r="Q340" s="165">
        <f t="shared" ref="Q340:S340" si="103">+Q275</f>
        <v>0</v>
      </c>
      <c r="R340" s="165">
        <f t="shared" si="103"/>
        <v>0</v>
      </c>
      <c r="S340" s="165">
        <f t="shared" si="103"/>
        <v>0</v>
      </c>
    </row>
    <row r="341" spans="1:19" x14ac:dyDescent="0.2">
      <c r="A341" s="161" t="s">
        <v>47</v>
      </c>
      <c r="B341" s="161">
        <v>5</v>
      </c>
      <c r="C341" s="161">
        <v>1</v>
      </c>
      <c r="D341" s="161">
        <v>4</v>
      </c>
      <c r="E341" s="161">
        <v>0</v>
      </c>
      <c r="F341" s="161">
        <v>0</v>
      </c>
      <c r="G341" s="161">
        <v>0</v>
      </c>
      <c r="H341" s="161">
        <v>0</v>
      </c>
      <c r="I341" s="167"/>
      <c r="J341" s="163" t="s">
        <v>46</v>
      </c>
      <c r="K341" s="171"/>
      <c r="L341" s="168"/>
      <c r="M341" s="168"/>
      <c r="N341" s="168"/>
      <c r="O341" s="168"/>
      <c r="P341" s="169"/>
      <c r="Q341" s="165">
        <f t="shared" ref="Q341:S341" si="104">+Q316-Q327-Q340</f>
        <v>-2889905</v>
      </c>
      <c r="R341" s="165">
        <f t="shared" si="104"/>
        <v>-71584582</v>
      </c>
      <c r="S341" s="165">
        <f t="shared" si="104"/>
        <v>221898994.38</v>
      </c>
    </row>
    <row r="342" spans="1:19" x14ac:dyDescent="0.2">
      <c r="A342" s="161" t="s">
        <v>45</v>
      </c>
      <c r="B342" s="161">
        <v>5</v>
      </c>
      <c r="C342" s="161">
        <v>1</v>
      </c>
      <c r="D342" s="161">
        <v>5</v>
      </c>
      <c r="E342" s="161">
        <v>0</v>
      </c>
      <c r="F342" s="161">
        <v>0</v>
      </c>
      <c r="G342" s="161">
        <v>0</v>
      </c>
      <c r="H342" s="161">
        <v>0</v>
      </c>
      <c r="I342" s="167"/>
      <c r="J342" s="190" t="s">
        <v>44</v>
      </c>
      <c r="K342" s="171"/>
      <c r="L342" s="168"/>
      <c r="M342" s="168"/>
      <c r="N342" s="168"/>
      <c r="O342" s="168"/>
      <c r="P342" s="169"/>
      <c r="Q342" s="183">
        <f t="shared" ref="Q342:S342" si="105">+Q343-Q344+Q345-Q346</f>
        <v>2889905</v>
      </c>
      <c r="R342" s="183">
        <f t="shared" si="105"/>
        <v>71584582</v>
      </c>
      <c r="S342" s="183">
        <f t="shared" si="105"/>
        <v>-221898994.38000011</v>
      </c>
    </row>
    <row r="343" spans="1:19" x14ac:dyDescent="0.2">
      <c r="A343" s="166" t="s">
        <v>43</v>
      </c>
      <c r="B343" s="166">
        <v>5</v>
      </c>
      <c r="C343" s="166">
        <v>1</v>
      </c>
      <c r="D343" s="166">
        <v>5</v>
      </c>
      <c r="E343" s="166">
        <v>1</v>
      </c>
      <c r="F343" s="166">
        <v>0</v>
      </c>
      <c r="G343" s="166">
        <v>0</v>
      </c>
      <c r="H343" s="166">
        <v>0</v>
      </c>
      <c r="I343" s="167"/>
      <c r="J343" s="168"/>
      <c r="K343" s="168" t="s">
        <v>42</v>
      </c>
      <c r="L343" s="171"/>
      <c r="M343" s="168"/>
      <c r="N343" s="168"/>
      <c r="O343" s="168"/>
      <c r="P343" s="169"/>
      <c r="Q343" s="170">
        <f t="shared" ref="Q343:S343" si="106">+Q107-Q293</f>
        <v>0</v>
      </c>
      <c r="R343" s="170">
        <f t="shared" si="106"/>
        <v>0</v>
      </c>
      <c r="S343" s="170">
        <f t="shared" si="106"/>
        <v>0</v>
      </c>
    </row>
    <row r="344" spans="1:19" x14ac:dyDescent="0.2">
      <c r="A344" s="166" t="s">
        <v>41</v>
      </c>
      <c r="B344" s="166">
        <v>5</v>
      </c>
      <c r="C344" s="166">
        <v>1</v>
      </c>
      <c r="D344" s="166">
        <v>5</v>
      </c>
      <c r="E344" s="166">
        <v>2</v>
      </c>
      <c r="F344" s="166">
        <v>0</v>
      </c>
      <c r="G344" s="166">
        <v>0</v>
      </c>
      <c r="H344" s="166">
        <v>0</v>
      </c>
      <c r="I344" s="167"/>
      <c r="J344" s="168"/>
      <c r="K344" s="168" t="s">
        <v>40</v>
      </c>
      <c r="L344" s="171"/>
      <c r="M344" s="168"/>
      <c r="N344" s="168"/>
      <c r="O344" s="168"/>
      <c r="P344" s="169"/>
      <c r="Q344" s="170">
        <f t="shared" ref="Q344:S344" si="107">Q303-Q298+Q309+Q312</f>
        <v>-2889905</v>
      </c>
      <c r="R344" s="170">
        <f t="shared" si="107"/>
        <v>-71584582</v>
      </c>
      <c r="S344" s="170">
        <f t="shared" si="107"/>
        <v>221898994.38000011</v>
      </c>
    </row>
    <row r="345" spans="1:19" x14ac:dyDescent="0.2">
      <c r="A345" s="166" t="s">
        <v>39</v>
      </c>
      <c r="B345" s="166">
        <v>5</v>
      </c>
      <c r="C345" s="166">
        <v>1</v>
      </c>
      <c r="D345" s="166">
        <v>5</v>
      </c>
      <c r="E345" s="166">
        <v>3</v>
      </c>
      <c r="F345" s="166">
        <v>0</v>
      </c>
      <c r="G345" s="166">
        <v>0</v>
      </c>
      <c r="H345" s="166">
        <v>0</v>
      </c>
      <c r="I345" s="167"/>
      <c r="J345" s="168"/>
      <c r="K345" s="168" t="s">
        <v>38</v>
      </c>
      <c r="L345" s="171"/>
      <c r="M345" s="168"/>
      <c r="N345" s="168"/>
      <c r="O345" s="168"/>
      <c r="P345" s="169"/>
      <c r="Q345" s="170">
        <f t="shared" ref="Q345:S346" si="108">+Q313</f>
        <v>0</v>
      </c>
      <c r="R345" s="170">
        <f t="shared" si="108"/>
        <v>0</v>
      </c>
      <c r="S345" s="170">
        <f t="shared" si="108"/>
        <v>0</v>
      </c>
    </row>
    <row r="346" spans="1:19" x14ac:dyDescent="0.2">
      <c r="A346" s="166" t="s">
        <v>37</v>
      </c>
      <c r="B346" s="166">
        <v>5</v>
      </c>
      <c r="C346" s="166">
        <v>1</v>
      </c>
      <c r="D346" s="166">
        <v>5</v>
      </c>
      <c r="E346" s="166">
        <v>4</v>
      </c>
      <c r="F346" s="166">
        <v>0</v>
      </c>
      <c r="G346" s="166">
        <v>0</v>
      </c>
      <c r="H346" s="166">
        <v>0</v>
      </c>
      <c r="I346" s="167"/>
      <c r="J346" s="168"/>
      <c r="K346" s="191" t="s">
        <v>36</v>
      </c>
      <c r="L346" s="171"/>
      <c r="M346" s="168"/>
      <c r="N346" s="168"/>
      <c r="O346" s="168"/>
      <c r="P346" s="169"/>
      <c r="Q346" s="178">
        <f t="shared" si="108"/>
        <v>0</v>
      </c>
      <c r="R346" s="178">
        <f t="shared" si="108"/>
        <v>0</v>
      </c>
      <c r="S346" s="178">
        <f t="shared" si="108"/>
        <v>0</v>
      </c>
    </row>
    <row r="347" spans="1:19" x14ac:dyDescent="0.2">
      <c r="A347" s="161" t="s">
        <v>35</v>
      </c>
      <c r="B347" s="161">
        <v>5</v>
      </c>
      <c r="C347" s="161">
        <v>1</v>
      </c>
      <c r="D347" s="161">
        <v>6</v>
      </c>
      <c r="E347" s="161">
        <v>0</v>
      </c>
      <c r="F347" s="161">
        <v>0</v>
      </c>
      <c r="G347" s="161">
        <v>0</v>
      </c>
      <c r="H347" s="161">
        <v>0</v>
      </c>
      <c r="I347" s="167"/>
      <c r="J347" s="163" t="s">
        <v>34</v>
      </c>
      <c r="K347" s="168"/>
      <c r="L347" s="171"/>
      <c r="M347" s="168"/>
      <c r="N347" s="168"/>
      <c r="O347" s="168"/>
      <c r="P347" s="169"/>
      <c r="Q347" s="183">
        <f t="shared" ref="Q347:S347" si="109">+Q336+Q341</f>
        <v>-2889905</v>
      </c>
      <c r="R347" s="183">
        <f t="shared" si="109"/>
        <v>-71584582</v>
      </c>
      <c r="S347" s="183">
        <f t="shared" si="109"/>
        <v>221898994.38</v>
      </c>
    </row>
    <row r="348" spans="1:19" x14ac:dyDescent="0.2">
      <c r="A348" s="161" t="s">
        <v>33</v>
      </c>
      <c r="B348" s="161">
        <v>5</v>
      </c>
      <c r="C348" s="161">
        <v>1</v>
      </c>
      <c r="D348" s="161">
        <v>7</v>
      </c>
      <c r="E348" s="161">
        <v>0</v>
      </c>
      <c r="F348" s="161">
        <v>0</v>
      </c>
      <c r="G348" s="161">
        <v>0</v>
      </c>
      <c r="H348" s="161">
        <v>0</v>
      </c>
      <c r="I348" s="167"/>
      <c r="J348" s="163" t="s">
        <v>32</v>
      </c>
      <c r="K348" s="168"/>
      <c r="L348" s="171"/>
      <c r="M348" s="168"/>
      <c r="N348" s="168"/>
      <c r="O348" s="168"/>
      <c r="P348" s="169"/>
      <c r="Q348" s="183">
        <f t="shared" ref="Q348:S348" si="110">Q341-Q325</f>
        <v>-2889905</v>
      </c>
      <c r="R348" s="183">
        <f t="shared" si="110"/>
        <v>-71584582</v>
      </c>
      <c r="S348" s="183">
        <f t="shared" si="110"/>
        <v>221898994.38</v>
      </c>
    </row>
    <row r="349" spans="1:19" x14ac:dyDescent="0.2">
      <c r="A349" s="161" t="s">
        <v>31</v>
      </c>
      <c r="B349" s="161">
        <v>5</v>
      </c>
      <c r="C349" s="161">
        <v>1</v>
      </c>
      <c r="D349" s="161">
        <v>8</v>
      </c>
      <c r="E349" s="161">
        <v>0</v>
      </c>
      <c r="F349" s="161">
        <v>0</v>
      </c>
      <c r="G349" s="161">
        <v>0</v>
      </c>
      <c r="H349" s="161">
        <v>0</v>
      </c>
      <c r="I349" s="167"/>
      <c r="J349" s="163" t="s">
        <v>30</v>
      </c>
      <c r="K349" s="168"/>
      <c r="L349" s="171"/>
      <c r="M349" s="168"/>
      <c r="N349" s="168"/>
      <c r="O349" s="168"/>
      <c r="P349" s="169"/>
      <c r="Q349" s="183">
        <f t="shared" ref="Q349:S349" si="111">Q317+Q326-Q340</f>
        <v>210878013</v>
      </c>
      <c r="R349" s="183">
        <f t="shared" si="111"/>
        <v>232795118</v>
      </c>
      <c r="S349" s="183">
        <f t="shared" si="111"/>
        <v>280524796.93000001</v>
      </c>
    </row>
    <row r="350" spans="1:19" x14ac:dyDescent="0.2">
      <c r="A350" s="161" t="s">
        <v>29</v>
      </c>
      <c r="B350" s="161">
        <v>5</v>
      </c>
      <c r="C350" s="161">
        <v>1</v>
      </c>
      <c r="D350" s="161">
        <v>9</v>
      </c>
      <c r="E350" s="161">
        <v>0</v>
      </c>
      <c r="F350" s="161">
        <v>0</v>
      </c>
      <c r="G350" s="161">
        <v>0</v>
      </c>
      <c r="H350" s="161">
        <v>0</v>
      </c>
      <c r="I350" s="167"/>
      <c r="J350" s="163" t="s">
        <v>28</v>
      </c>
      <c r="K350" s="168"/>
      <c r="L350" s="171"/>
      <c r="M350" s="168"/>
      <c r="N350" s="168"/>
      <c r="O350" s="168"/>
      <c r="P350" s="169"/>
      <c r="Q350" s="183">
        <f t="shared" ref="Q350:S350" si="112">+Q328+Q333+Q334+Q335+Q339+Q351</f>
        <v>213767918</v>
      </c>
      <c r="R350" s="183">
        <f t="shared" si="112"/>
        <v>304379700</v>
      </c>
      <c r="S350" s="183">
        <f t="shared" si="112"/>
        <v>58625802.549999982</v>
      </c>
    </row>
    <row r="351" spans="1:19" x14ac:dyDescent="0.2">
      <c r="A351" s="161" t="s">
        <v>27</v>
      </c>
      <c r="B351" s="161">
        <v>5</v>
      </c>
      <c r="C351" s="161">
        <v>1</v>
      </c>
      <c r="D351" s="161">
        <v>10</v>
      </c>
      <c r="E351" s="161">
        <v>0</v>
      </c>
      <c r="F351" s="161">
        <v>0</v>
      </c>
      <c r="G351" s="161">
        <v>0</v>
      </c>
      <c r="H351" s="161">
        <v>0</v>
      </c>
      <c r="I351" s="167"/>
      <c r="J351" s="163" t="s">
        <v>26</v>
      </c>
      <c r="K351" s="168"/>
      <c r="L351" s="171"/>
      <c r="M351" s="168"/>
      <c r="N351" s="168"/>
      <c r="O351" s="168"/>
      <c r="P351" s="169"/>
      <c r="Q351" s="183">
        <f t="shared" ref="Q351:S351" si="113">+Q352+Q353</f>
        <v>-47094595</v>
      </c>
      <c r="R351" s="183">
        <f t="shared" si="113"/>
        <v>86510764</v>
      </c>
      <c r="S351" s="183">
        <f t="shared" si="113"/>
        <v>-136476411.99999997</v>
      </c>
    </row>
    <row r="352" spans="1:19" x14ac:dyDescent="0.2">
      <c r="A352" s="166" t="s">
        <v>25</v>
      </c>
      <c r="B352" s="166">
        <v>5</v>
      </c>
      <c r="C352" s="166">
        <v>1</v>
      </c>
      <c r="D352" s="166">
        <v>10</v>
      </c>
      <c r="E352" s="166">
        <v>1</v>
      </c>
      <c r="F352" s="166">
        <v>0</v>
      </c>
      <c r="G352" s="166">
        <v>0</v>
      </c>
      <c r="H352" s="166">
        <v>0</v>
      </c>
      <c r="I352" s="167"/>
      <c r="J352" s="168"/>
      <c r="K352" s="168" t="s">
        <v>24</v>
      </c>
      <c r="L352" s="171"/>
      <c r="M352" s="168"/>
      <c r="N352" s="168"/>
      <c r="O352" s="168"/>
      <c r="P352" s="169"/>
      <c r="Q352" s="170">
        <f t="shared" ref="Q352:S352" si="114">+Q228-Q25</f>
        <v>-47074129</v>
      </c>
      <c r="R352" s="170">
        <f t="shared" si="114"/>
        <v>86504255</v>
      </c>
      <c r="S352" s="170">
        <f t="shared" si="114"/>
        <v>-137060724.59999996</v>
      </c>
    </row>
    <row r="353" spans="1:19" x14ac:dyDescent="0.2">
      <c r="A353" s="166" t="s">
        <v>23</v>
      </c>
      <c r="B353" s="166">
        <v>5</v>
      </c>
      <c r="C353" s="166">
        <v>1</v>
      </c>
      <c r="D353" s="166">
        <v>10</v>
      </c>
      <c r="E353" s="166">
        <v>2</v>
      </c>
      <c r="F353" s="166">
        <v>0</v>
      </c>
      <c r="G353" s="166">
        <v>0</v>
      </c>
      <c r="H353" s="166">
        <v>0</v>
      </c>
      <c r="I353" s="167"/>
      <c r="J353" s="168"/>
      <c r="K353" s="168" t="s">
        <v>22</v>
      </c>
      <c r="L353" s="171"/>
      <c r="M353" s="168"/>
      <c r="N353" s="168"/>
      <c r="O353" s="168"/>
      <c r="P353" s="169"/>
      <c r="Q353" s="170">
        <f t="shared" ref="Q353:S353" si="115">+Q256-Q53</f>
        <v>-20466</v>
      </c>
      <c r="R353" s="170">
        <f t="shared" si="115"/>
        <v>6509</v>
      </c>
      <c r="S353" s="170">
        <f t="shared" si="115"/>
        <v>584312.60000000009</v>
      </c>
    </row>
    <row r="354" spans="1:19" x14ac:dyDescent="0.2">
      <c r="A354" s="161" t="s">
        <v>21</v>
      </c>
      <c r="B354" s="161">
        <v>6</v>
      </c>
      <c r="C354" s="161">
        <v>0</v>
      </c>
      <c r="D354" s="161">
        <v>0</v>
      </c>
      <c r="E354" s="161">
        <v>0</v>
      </c>
      <c r="F354" s="161">
        <v>0</v>
      </c>
      <c r="G354" s="161">
        <v>0</v>
      </c>
      <c r="H354" s="161">
        <v>0</v>
      </c>
      <c r="I354" s="162" t="s">
        <v>20</v>
      </c>
      <c r="J354" s="168"/>
      <c r="K354" s="168"/>
      <c r="L354" s="168"/>
      <c r="M354" s="168"/>
      <c r="N354" s="168"/>
      <c r="O354" s="168"/>
      <c r="P354" s="169"/>
      <c r="Q354" s="183">
        <v>0</v>
      </c>
      <c r="R354" s="183">
        <v>0</v>
      </c>
      <c r="S354" s="183">
        <v>0</v>
      </c>
    </row>
    <row r="355" spans="1:19" x14ac:dyDescent="0.2">
      <c r="A355" s="11" t="s">
        <v>19</v>
      </c>
      <c r="B355" s="11">
        <v>6</v>
      </c>
      <c r="C355" s="11">
        <v>1</v>
      </c>
      <c r="D355" s="11">
        <v>1</v>
      </c>
      <c r="E355" s="11">
        <v>0</v>
      </c>
      <c r="F355" s="11">
        <v>0</v>
      </c>
      <c r="G355" s="11">
        <v>0</v>
      </c>
      <c r="H355" s="11">
        <v>0</v>
      </c>
      <c r="I355" s="200"/>
      <c r="J355" s="7" t="s">
        <v>18</v>
      </c>
      <c r="K355" s="8"/>
      <c r="L355" s="7"/>
      <c r="M355" s="7"/>
      <c r="N355" s="7"/>
      <c r="O355" s="7"/>
      <c r="P355" s="6"/>
      <c r="Q355" s="5">
        <f>+Q333</f>
        <v>14178453</v>
      </c>
      <c r="R355" s="5">
        <f>+R333</f>
        <v>0</v>
      </c>
      <c r="S355" s="5">
        <v>0</v>
      </c>
    </row>
    <row r="356" spans="1:19" x14ac:dyDescent="0.2">
      <c r="A356" s="11" t="s">
        <v>17</v>
      </c>
      <c r="B356" s="11">
        <v>6</v>
      </c>
      <c r="C356" s="11">
        <v>1</v>
      </c>
      <c r="D356" s="11">
        <v>2</v>
      </c>
      <c r="E356" s="11">
        <v>0</v>
      </c>
      <c r="F356" s="11">
        <v>0</v>
      </c>
      <c r="G356" s="11">
        <v>0</v>
      </c>
      <c r="H356" s="11">
        <v>0</v>
      </c>
      <c r="I356" s="200"/>
      <c r="J356" s="7" t="s">
        <v>16</v>
      </c>
      <c r="K356" s="8"/>
      <c r="L356" s="7"/>
      <c r="M356" s="7"/>
      <c r="N356" s="7"/>
      <c r="O356" s="7"/>
      <c r="P356" s="6"/>
      <c r="Q356" s="5">
        <v>0</v>
      </c>
      <c r="R356" s="5">
        <v>0</v>
      </c>
      <c r="S356" s="5">
        <v>0</v>
      </c>
    </row>
    <row r="357" spans="1:19" x14ac:dyDescent="0.2">
      <c r="A357" s="161" t="s">
        <v>15</v>
      </c>
      <c r="B357" s="161">
        <v>6</v>
      </c>
      <c r="C357" s="161">
        <v>3</v>
      </c>
      <c r="D357" s="161">
        <v>0</v>
      </c>
      <c r="E357" s="161">
        <v>0</v>
      </c>
      <c r="F357" s="161">
        <v>0</v>
      </c>
      <c r="G357" s="161">
        <v>0</v>
      </c>
      <c r="H357" s="161">
        <v>0</v>
      </c>
      <c r="I357" s="201"/>
      <c r="J357" s="202" t="s">
        <v>14</v>
      </c>
      <c r="K357" s="168"/>
      <c r="L357" s="168"/>
      <c r="M357" s="168"/>
      <c r="N357" s="168"/>
      <c r="O357" s="168"/>
      <c r="P357" s="169"/>
      <c r="Q357" s="183">
        <v>0</v>
      </c>
      <c r="R357" s="183">
        <v>0</v>
      </c>
      <c r="S357" s="183">
        <v>0</v>
      </c>
    </row>
    <row r="358" spans="1:19" x14ac:dyDescent="0.2">
      <c r="A358" s="203" t="s">
        <v>13</v>
      </c>
      <c r="B358" s="203">
        <v>6</v>
      </c>
      <c r="C358" s="203">
        <v>3</v>
      </c>
      <c r="D358" s="203">
        <v>1</v>
      </c>
      <c r="E358" s="203">
        <v>0</v>
      </c>
      <c r="F358" s="203">
        <v>0</v>
      </c>
      <c r="G358" s="203">
        <v>0</v>
      </c>
      <c r="H358" s="203">
        <v>0</v>
      </c>
      <c r="I358" s="204"/>
      <c r="J358" s="7"/>
      <c r="K358" s="8" t="s">
        <v>12</v>
      </c>
      <c r="L358" s="7"/>
      <c r="M358" s="7"/>
      <c r="N358" s="7"/>
      <c r="O358" s="7"/>
      <c r="P358" s="6"/>
      <c r="Q358" s="5">
        <v>964712711</v>
      </c>
      <c r="R358" s="5">
        <f>+Q359</f>
        <v>961822806</v>
      </c>
      <c r="S358" s="5">
        <f>+R359</f>
        <v>926156087.78999996</v>
      </c>
    </row>
    <row r="359" spans="1:19" x14ac:dyDescent="0.2">
      <c r="A359" s="203" t="s">
        <v>11</v>
      </c>
      <c r="B359" s="203">
        <v>6</v>
      </c>
      <c r="C359" s="203">
        <v>3</v>
      </c>
      <c r="D359" s="203">
        <v>2</v>
      </c>
      <c r="E359" s="203">
        <v>0</v>
      </c>
      <c r="F359" s="203">
        <v>0</v>
      </c>
      <c r="G359" s="203">
        <v>0</v>
      </c>
      <c r="H359" s="203">
        <v>0</v>
      </c>
      <c r="I359" s="204"/>
      <c r="J359" s="7"/>
      <c r="K359" s="8" t="s">
        <v>10</v>
      </c>
      <c r="L359" s="7"/>
      <c r="M359" s="7"/>
      <c r="N359" s="7"/>
      <c r="O359" s="7"/>
      <c r="P359" s="6"/>
      <c r="Q359" s="5">
        <v>961822806</v>
      </c>
      <c r="R359" s="5">
        <v>926156087.78999996</v>
      </c>
      <c r="S359" s="196">
        <v>1112137218.3800001</v>
      </c>
    </row>
    <row r="360" spans="1:19" x14ac:dyDescent="0.2">
      <c r="A360" s="205" t="s">
        <v>9</v>
      </c>
      <c r="B360" s="205">
        <v>6</v>
      </c>
      <c r="C360" s="205">
        <v>2</v>
      </c>
      <c r="D360" s="205">
        <v>0</v>
      </c>
      <c r="E360" s="205">
        <v>0</v>
      </c>
      <c r="F360" s="205">
        <v>0</v>
      </c>
      <c r="G360" s="205">
        <v>0</v>
      </c>
      <c r="H360" s="205">
        <v>0</v>
      </c>
      <c r="I360" s="162" t="s">
        <v>8</v>
      </c>
      <c r="J360" s="171"/>
      <c r="K360" s="168"/>
      <c r="L360" s="168"/>
      <c r="M360" s="206"/>
      <c r="N360" s="206"/>
      <c r="O360" s="206"/>
      <c r="P360" s="207"/>
      <c r="Q360" s="160">
        <v>0</v>
      </c>
      <c r="R360" s="160">
        <v>0</v>
      </c>
      <c r="S360" s="160">
        <v>0</v>
      </c>
    </row>
    <row r="361" spans="1:19" x14ac:dyDescent="0.2">
      <c r="A361" s="11" t="s">
        <v>7</v>
      </c>
      <c r="B361" s="11">
        <v>6</v>
      </c>
      <c r="C361" s="11">
        <v>2</v>
      </c>
      <c r="D361" s="11">
        <v>1</v>
      </c>
      <c r="E361" s="11">
        <v>0</v>
      </c>
      <c r="F361" s="11">
        <v>0</v>
      </c>
      <c r="G361" s="11">
        <v>0</v>
      </c>
      <c r="H361" s="11">
        <v>0</v>
      </c>
      <c r="I361" s="200"/>
      <c r="J361" s="7" t="s">
        <v>6</v>
      </c>
      <c r="K361" s="8"/>
      <c r="L361" s="7"/>
      <c r="M361" s="7"/>
      <c r="N361" s="7"/>
      <c r="O361" s="7"/>
      <c r="P361" s="6"/>
      <c r="Q361" s="5">
        <f>+Q341</f>
        <v>-2889905</v>
      </c>
      <c r="R361" s="5">
        <f t="shared" ref="R361:S361" si="116">+R341+Q361</f>
        <v>-74474487</v>
      </c>
      <c r="S361" s="5">
        <f t="shared" si="116"/>
        <v>147424507.38</v>
      </c>
    </row>
    <row r="362" spans="1:19" x14ac:dyDescent="0.2">
      <c r="A362" s="11" t="s">
        <v>5</v>
      </c>
      <c r="B362" s="11">
        <v>6</v>
      </c>
      <c r="C362" s="11">
        <v>2</v>
      </c>
      <c r="D362" s="11">
        <v>2</v>
      </c>
      <c r="E362" s="11">
        <v>0</v>
      </c>
      <c r="F362" s="11">
        <v>0</v>
      </c>
      <c r="G362" s="11">
        <v>0</v>
      </c>
      <c r="H362" s="11">
        <v>0</v>
      </c>
      <c r="I362" s="200"/>
      <c r="J362" s="7" t="s">
        <v>4</v>
      </c>
      <c r="K362" s="8"/>
      <c r="L362" s="7"/>
      <c r="M362" s="7"/>
      <c r="N362" s="7"/>
      <c r="O362" s="7"/>
      <c r="P362" s="6"/>
      <c r="Q362" s="5">
        <f>+Q347</f>
        <v>-2889905</v>
      </c>
      <c r="R362" s="5">
        <f t="shared" ref="R362:S362" si="117">+R347+Q362</f>
        <v>-74474487</v>
      </c>
      <c r="S362" s="5">
        <f t="shared" si="117"/>
        <v>147424507.38</v>
      </c>
    </row>
    <row r="363" spans="1:19" x14ac:dyDescent="0.2">
      <c r="A363" s="11" t="s">
        <v>3</v>
      </c>
      <c r="B363" s="11">
        <v>6</v>
      </c>
      <c r="C363" s="11">
        <v>2</v>
      </c>
      <c r="D363" s="11">
        <v>3</v>
      </c>
      <c r="E363" s="11">
        <v>0</v>
      </c>
      <c r="F363" s="11">
        <v>0</v>
      </c>
      <c r="G363" s="11">
        <v>0</v>
      </c>
      <c r="H363" s="11">
        <v>0</v>
      </c>
      <c r="I363" s="200"/>
      <c r="J363" s="7" t="s">
        <v>2</v>
      </c>
      <c r="K363" s="8"/>
      <c r="L363" s="7"/>
      <c r="M363" s="7"/>
      <c r="N363" s="7"/>
      <c r="O363" s="7"/>
      <c r="P363" s="6"/>
      <c r="Q363" s="5">
        <f>+Q349</f>
        <v>210878013</v>
      </c>
      <c r="R363" s="5">
        <f t="shared" ref="R363:S364" si="118">+R349+Q363</f>
        <v>443673131</v>
      </c>
      <c r="S363" s="5">
        <f t="shared" si="118"/>
        <v>724197927.93000007</v>
      </c>
    </row>
    <row r="364" spans="1:19" ht="13.5" thickBot="1" x14ac:dyDescent="0.25">
      <c r="A364" s="208" t="s">
        <v>1</v>
      </c>
      <c r="B364" s="208">
        <v>6</v>
      </c>
      <c r="C364" s="208">
        <v>2</v>
      </c>
      <c r="D364" s="208">
        <v>4</v>
      </c>
      <c r="E364" s="208">
        <v>0</v>
      </c>
      <c r="F364" s="208">
        <v>0</v>
      </c>
      <c r="G364" s="208">
        <v>0</v>
      </c>
      <c r="H364" s="208">
        <v>0</v>
      </c>
      <c r="I364" s="209"/>
      <c r="J364" s="3" t="s">
        <v>0</v>
      </c>
      <c r="K364" s="4"/>
      <c r="L364" s="3"/>
      <c r="M364" s="3"/>
      <c r="N364" s="3"/>
      <c r="O364" s="3"/>
      <c r="P364" s="2"/>
      <c r="Q364" s="1">
        <f>+Q350</f>
        <v>213767918</v>
      </c>
      <c r="R364" s="1">
        <f t="shared" si="118"/>
        <v>518147618</v>
      </c>
      <c r="S364" s="1">
        <f t="shared" si="118"/>
        <v>576773420.54999995</v>
      </c>
    </row>
    <row r="365" spans="1:19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Carlos Adrian Pulido San Juan</cp:lastModifiedBy>
  <dcterms:created xsi:type="dcterms:W3CDTF">2017-06-21T15:47:04Z</dcterms:created>
  <dcterms:modified xsi:type="dcterms:W3CDTF">2018-05-03T18:42:28Z</dcterms:modified>
</cp:coreProperties>
</file>